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tom/Documents/IPNI/Nutrient Balance/ECNEUS/Web/CanadaNutrientBalance/"/>
    </mc:Choice>
  </mc:AlternateContent>
  <xr:revisionPtr revIDLastSave="0" documentId="13_ncr:1_{5201C0AF-8A4F-2C4B-BF41-F9917EAF862A}" xr6:coauthVersionLast="47" xr6:coauthVersionMax="47" xr10:uidLastSave="{00000000-0000-0000-0000-000000000000}"/>
  <bookViews>
    <workbookView xWindow="34860" yWindow="1960" windowWidth="26840" windowHeight="16480" xr2:uid="{15518C8B-592F-2647-9560-DCC692FC796D}"/>
  </bookViews>
  <sheets>
    <sheet name="Canada" sheetId="1" r:id="rId1"/>
    <sheet name="USA" sheetId="2" r:id="rId2"/>
    <sheet name="world" sheetId="3" r:id="rId3"/>
    <sheet name="NPKremovalCA" sheetId="5" r:id="rId4"/>
    <sheet name="32100359b_MetaData" sheetId="6"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N123" i="5" l="1"/>
  <c r="BM123" i="5"/>
  <c r="BL123" i="5"/>
  <c r="BK123" i="5"/>
  <c r="BG123" i="5"/>
  <c r="BF123" i="5"/>
  <c r="BA123" i="5"/>
  <c r="AZ123" i="5"/>
  <c r="AY123" i="5"/>
  <c r="AX123" i="5"/>
  <c r="AT123" i="5"/>
  <c r="AS123" i="5"/>
  <c r="AN123" i="5"/>
  <c r="AM123" i="5"/>
  <c r="AL123" i="5"/>
  <c r="AG123" i="5"/>
  <c r="AF123" i="5"/>
  <c r="AE123" i="5"/>
  <c r="AR123" i="5" s="1"/>
  <c r="BE123" i="5" s="1"/>
  <c r="BN122" i="5"/>
  <c r="BM122" i="5"/>
  <c r="BL122" i="5"/>
  <c r="BK122" i="5"/>
  <c r="BG122" i="5"/>
  <c r="BF122" i="5"/>
  <c r="BA122" i="5"/>
  <c r="AZ122" i="5"/>
  <c r="AY122" i="5"/>
  <c r="AX122" i="5"/>
  <c r="AT122" i="5"/>
  <c r="AS122" i="5"/>
  <c r="AR122" i="5"/>
  <c r="BE122" i="5" s="1"/>
  <c r="AN122" i="5"/>
  <c r="AM122" i="5"/>
  <c r="AL122" i="5"/>
  <c r="AG122" i="5"/>
  <c r="AF122" i="5"/>
  <c r="AE122" i="5"/>
  <c r="BN121" i="5"/>
  <c r="BM121" i="5"/>
  <c r="BL121" i="5"/>
  <c r="BK121" i="5"/>
  <c r="BG121" i="5"/>
  <c r="BF121" i="5"/>
  <c r="BA121" i="5"/>
  <c r="AZ121" i="5"/>
  <c r="AY121" i="5"/>
  <c r="AX121" i="5"/>
  <c r="AT121" i="5"/>
  <c r="AS121" i="5"/>
  <c r="AN121" i="5"/>
  <c r="AM121" i="5"/>
  <c r="AL121" i="5"/>
  <c r="AG121" i="5"/>
  <c r="AF121" i="5"/>
  <c r="AE121" i="5"/>
  <c r="AR121" i="5" s="1"/>
  <c r="BE121" i="5" s="1"/>
  <c r="BN120" i="5"/>
  <c r="BM120" i="5"/>
  <c r="BL120" i="5"/>
  <c r="BK120" i="5"/>
  <c r="BG120" i="5"/>
  <c r="BF120" i="5"/>
  <c r="BA120" i="5"/>
  <c r="AZ120" i="5"/>
  <c r="AY120" i="5"/>
  <c r="AX120" i="5"/>
  <c r="AT120" i="5"/>
  <c r="AS120" i="5"/>
  <c r="AN120" i="5"/>
  <c r="AM120" i="5"/>
  <c r="AL120" i="5"/>
  <c r="AG120" i="5"/>
  <c r="AF120" i="5"/>
  <c r="AE120" i="5"/>
  <c r="AR120" i="5" s="1"/>
  <c r="BE120" i="5" s="1"/>
  <c r="BN119" i="5"/>
  <c r="BM119" i="5"/>
  <c r="BL119" i="5"/>
  <c r="BK119" i="5"/>
  <c r="BG119" i="5"/>
  <c r="BF119" i="5"/>
  <c r="BA119" i="5"/>
  <c r="AZ119" i="5"/>
  <c r="AY119" i="5"/>
  <c r="AX119" i="5"/>
  <c r="AT119" i="5"/>
  <c r="AS119" i="5"/>
  <c r="AR119" i="5"/>
  <c r="BE119" i="5" s="1"/>
  <c r="AN119" i="5"/>
  <c r="AM119" i="5"/>
  <c r="AL119" i="5"/>
  <c r="AG119" i="5"/>
  <c r="AF119" i="5"/>
  <c r="AE119" i="5"/>
  <c r="BN118" i="5"/>
  <c r="BM118" i="5"/>
  <c r="BL118" i="5"/>
  <c r="BK118" i="5"/>
  <c r="BG118" i="5"/>
  <c r="BF118" i="5"/>
  <c r="BA118" i="5"/>
  <c r="AZ118" i="5"/>
  <c r="AY118" i="5"/>
  <c r="AX118" i="5"/>
  <c r="AT118" i="5"/>
  <c r="AS118" i="5"/>
  <c r="AN118" i="5"/>
  <c r="AM118" i="5"/>
  <c r="AL118" i="5"/>
  <c r="AG118" i="5"/>
  <c r="AF118" i="5"/>
  <c r="AE118" i="5"/>
  <c r="AR118" i="5" s="1"/>
  <c r="BE118" i="5" s="1"/>
  <c r="BN117" i="5"/>
  <c r="BM117" i="5"/>
  <c r="BL117" i="5"/>
  <c r="BK117" i="5"/>
  <c r="BG117" i="5"/>
  <c r="BF117" i="5"/>
  <c r="BE117" i="5"/>
  <c r="BA117" i="5"/>
  <c r="AZ117" i="5"/>
  <c r="AY117" i="5"/>
  <c r="AX117" i="5"/>
  <c r="AT117" i="5"/>
  <c r="AS117" i="5"/>
  <c r="AR117" i="5"/>
  <c r="AN117" i="5"/>
  <c r="AM117" i="5"/>
  <c r="AL117" i="5"/>
  <c r="AG117" i="5"/>
  <c r="AF117" i="5"/>
  <c r="AE117" i="5"/>
  <c r="BN116" i="5"/>
  <c r="BM116" i="5"/>
  <c r="BL116" i="5"/>
  <c r="BK116" i="5"/>
  <c r="BG116" i="5"/>
  <c r="BF116" i="5"/>
  <c r="BA116" i="5"/>
  <c r="AZ116" i="5"/>
  <c r="AY116" i="5"/>
  <c r="AX116" i="5"/>
  <c r="AT116" i="5"/>
  <c r="AS116" i="5"/>
  <c r="AR116" i="5"/>
  <c r="BE116" i="5" s="1"/>
  <c r="AN116" i="5"/>
  <c r="AM116" i="5"/>
  <c r="AL116" i="5"/>
  <c r="AG116" i="5"/>
  <c r="AF116" i="5"/>
  <c r="AE116" i="5"/>
  <c r="BN115" i="5"/>
  <c r="BM115" i="5"/>
  <c r="BL115" i="5"/>
  <c r="BK115" i="5"/>
  <c r="BG115" i="5"/>
  <c r="BF115" i="5"/>
  <c r="BE115" i="5"/>
  <c r="BA115" i="5"/>
  <c r="AZ115" i="5"/>
  <c r="AY115" i="5"/>
  <c r="AX115" i="5"/>
  <c r="AT115" i="5"/>
  <c r="AS115" i="5"/>
  <c r="AN115" i="5"/>
  <c r="AM115" i="5"/>
  <c r="AL115" i="5"/>
  <c r="AG115" i="5"/>
  <c r="AF115" i="5"/>
  <c r="AE115" i="5"/>
  <c r="AR115" i="5" s="1"/>
  <c r="BN114" i="5"/>
  <c r="BM114" i="5"/>
  <c r="BL114" i="5"/>
  <c r="BK114" i="5"/>
  <c r="BG114" i="5"/>
  <c r="BF114" i="5"/>
  <c r="BA114" i="5"/>
  <c r="AZ114" i="5"/>
  <c r="AY114" i="5"/>
  <c r="AX114" i="5"/>
  <c r="AT114" i="5"/>
  <c r="AS114" i="5"/>
  <c r="AR114" i="5"/>
  <c r="BE114" i="5" s="1"/>
  <c r="AN114" i="5"/>
  <c r="AM114" i="5"/>
  <c r="AL114" i="5"/>
  <c r="AG114" i="5"/>
  <c r="AF114" i="5"/>
  <c r="AE114" i="5"/>
  <c r="BN113" i="5"/>
  <c r="BM113" i="5"/>
  <c r="BL113" i="5"/>
  <c r="BK113" i="5"/>
  <c r="BG113" i="5"/>
  <c r="BF113" i="5"/>
  <c r="BA113" i="5"/>
  <c r="AZ113" i="5"/>
  <c r="AY113" i="5"/>
  <c r="AX113" i="5"/>
  <c r="AT113" i="5"/>
  <c r="AS113" i="5"/>
  <c r="AN113" i="5"/>
  <c r="AM113" i="5"/>
  <c r="AL113" i="5"/>
  <c r="AG113" i="5"/>
  <c r="AF113" i="5"/>
  <c r="AE113" i="5"/>
  <c r="AR113" i="5" s="1"/>
  <c r="BE113" i="5" s="1"/>
  <c r="BN112" i="5"/>
  <c r="BM112" i="5"/>
  <c r="BL112" i="5"/>
  <c r="BK112" i="5"/>
  <c r="BG112" i="5"/>
  <c r="BF112" i="5"/>
  <c r="BA112" i="5"/>
  <c r="AZ112" i="5"/>
  <c r="AY112" i="5"/>
  <c r="AX112" i="5"/>
  <c r="AT112" i="5"/>
  <c r="AS112" i="5"/>
  <c r="AN112" i="5"/>
  <c r="AM112" i="5"/>
  <c r="AL112" i="5"/>
  <c r="AG112" i="5"/>
  <c r="AF112" i="5"/>
  <c r="AE112" i="5"/>
  <c r="AR112" i="5" s="1"/>
  <c r="BE112" i="5" s="1"/>
  <c r="BN111" i="5"/>
  <c r="BM111" i="5"/>
  <c r="BL111" i="5"/>
  <c r="BK111" i="5"/>
  <c r="BG111" i="5"/>
  <c r="BF111" i="5"/>
  <c r="BA111" i="5"/>
  <c r="AZ111" i="5"/>
  <c r="AY111" i="5"/>
  <c r="AX111" i="5"/>
  <c r="AT111" i="5"/>
  <c r="AS111" i="5"/>
  <c r="AR111" i="5"/>
  <c r="BE111" i="5" s="1"/>
  <c r="AN111" i="5"/>
  <c r="AM111" i="5"/>
  <c r="AL111" i="5"/>
  <c r="AG111" i="5"/>
  <c r="AF111" i="5"/>
  <c r="AE111" i="5"/>
  <c r="BN110" i="5"/>
  <c r="BM110" i="5"/>
  <c r="BL110" i="5"/>
  <c r="BK110" i="5"/>
  <c r="BG110" i="5"/>
  <c r="BF110" i="5"/>
  <c r="BA110" i="5"/>
  <c r="AZ110" i="5"/>
  <c r="AY110" i="5"/>
  <c r="AX110" i="5"/>
  <c r="AT110" i="5"/>
  <c r="AS110" i="5"/>
  <c r="AN110" i="5"/>
  <c r="AM110" i="5"/>
  <c r="AL110" i="5"/>
  <c r="AG110" i="5"/>
  <c r="AF110" i="5"/>
  <c r="AE110" i="5"/>
  <c r="AR110" i="5" s="1"/>
  <c r="BE110" i="5" s="1"/>
  <c r="BN109" i="5"/>
  <c r="BM109" i="5"/>
  <c r="BL109" i="5"/>
  <c r="BK109" i="5"/>
  <c r="BG109" i="5"/>
  <c r="BF109" i="5"/>
  <c r="BE109" i="5"/>
  <c r="BA109" i="5"/>
  <c r="AZ109" i="5"/>
  <c r="AY109" i="5"/>
  <c r="AX109" i="5"/>
  <c r="AT109" i="5"/>
  <c r="AS109" i="5"/>
  <c r="AR109" i="5"/>
  <c r="AN109" i="5"/>
  <c r="AM109" i="5"/>
  <c r="AL109" i="5"/>
  <c r="AG109" i="5"/>
  <c r="AF109" i="5"/>
  <c r="AE109" i="5"/>
  <c r="BN108" i="5"/>
  <c r="BM108" i="5"/>
  <c r="BL108" i="5"/>
  <c r="BK108" i="5"/>
  <c r="BG108" i="5"/>
  <c r="BF108" i="5"/>
  <c r="BA108" i="5"/>
  <c r="AZ108" i="5"/>
  <c r="AY108" i="5"/>
  <c r="AX108" i="5"/>
  <c r="AT108" i="5"/>
  <c r="AS108" i="5"/>
  <c r="AR108" i="5"/>
  <c r="BE108" i="5" s="1"/>
  <c r="AN108" i="5"/>
  <c r="AM108" i="5"/>
  <c r="AL108" i="5"/>
  <c r="AG108" i="5"/>
  <c r="AF108" i="5"/>
  <c r="AE108" i="5"/>
  <c r="BN107" i="5"/>
  <c r="BM107" i="5"/>
  <c r="BL107" i="5"/>
  <c r="BK107" i="5"/>
  <c r="BG107" i="5"/>
  <c r="BF107" i="5"/>
  <c r="BE107" i="5"/>
  <c r="BA107" i="5"/>
  <c r="AZ107" i="5"/>
  <c r="AY107" i="5"/>
  <c r="AX107" i="5"/>
  <c r="AT107" i="5"/>
  <c r="AS107" i="5"/>
  <c r="AN107" i="5"/>
  <c r="AM107" i="5"/>
  <c r="AL107" i="5"/>
  <c r="AG107" i="5"/>
  <c r="AF107" i="5"/>
  <c r="AE107" i="5"/>
  <c r="AR107" i="5" s="1"/>
  <c r="BN106" i="5"/>
  <c r="BM106" i="5"/>
  <c r="BL106" i="5"/>
  <c r="BK106" i="5"/>
  <c r="BG106" i="5"/>
  <c r="BF106" i="5"/>
  <c r="BA106" i="5"/>
  <c r="AZ106" i="5"/>
  <c r="AY106" i="5"/>
  <c r="AX106" i="5"/>
  <c r="AT106" i="5"/>
  <c r="AS106" i="5"/>
  <c r="AR106" i="5"/>
  <c r="BE106" i="5" s="1"/>
  <c r="AN106" i="5"/>
  <c r="AM106" i="5"/>
  <c r="AL106" i="5"/>
  <c r="AG106" i="5"/>
  <c r="AF106" i="5"/>
  <c r="AE106" i="5"/>
  <c r="BN105" i="5"/>
  <c r="BM105" i="5"/>
  <c r="BL105" i="5"/>
  <c r="BK105" i="5"/>
  <c r="BG105" i="5"/>
  <c r="BF105" i="5"/>
  <c r="BA105" i="5"/>
  <c r="AZ105" i="5"/>
  <c r="AY105" i="5"/>
  <c r="AX105" i="5"/>
  <c r="AT105" i="5"/>
  <c r="AS105" i="5"/>
  <c r="AN105" i="5"/>
  <c r="AM105" i="5"/>
  <c r="AL105" i="5"/>
  <c r="AG105" i="5"/>
  <c r="AF105" i="5"/>
  <c r="AE105" i="5"/>
  <c r="AR105" i="5" s="1"/>
  <c r="BE105" i="5" s="1"/>
  <c r="BN104" i="5"/>
  <c r="BM104" i="5"/>
  <c r="BL104" i="5"/>
  <c r="BK104" i="5"/>
  <c r="BG104" i="5"/>
  <c r="BF104" i="5"/>
  <c r="BE104" i="5"/>
  <c r="BA104" i="5"/>
  <c r="AZ104" i="5"/>
  <c r="AY104" i="5"/>
  <c r="AX104" i="5"/>
  <c r="AT104" i="5"/>
  <c r="AS104" i="5"/>
  <c r="AN104" i="5"/>
  <c r="AM104" i="5"/>
  <c r="AL104" i="5"/>
  <c r="AG104" i="5"/>
  <c r="AF104" i="5"/>
  <c r="AE104" i="5"/>
  <c r="AR104" i="5" s="1"/>
  <c r="BN103" i="5"/>
  <c r="BM103" i="5"/>
  <c r="BL103" i="5"/>
  <c r="BK103" i="5"/>
  <c r="BG103" i="5"/>
  <c r="BF103" i="5"/>
  <c r="BA103" i="5"/>
  <c r="AZ103" i="5"/>
  <c r="AY103" i="5"/>
  <c r="AX103" i="5"/>
  <c r="AT103" i="5"/>
  <c r="AS103" i="5"/>
  <c r="AR103" i="5"/>
  <c r="BE103" i="5" s="1"/>
  <c r="AN103" i="5"/>
  <c r="AM103" i="5"/>
  <c r="AL103" i="5"/>
  <c r="AG103" i="5"/>
  <c r="AF103" i="5"/>
  <c r="AE103" i="5"/>
  <c r="BN102" i="5"/>
  <c r="BM102" i="5"/>
  <c r="BL102" i="5"/>
  <c r="BK102" i="5"/>
  <c r="BG102" i="5"/>
  <c r="BF102" i="5"/>
  <c r="BA102" i="5"/>
  <c r="AZ102" i="5"/>
  <c r="AY102" i="5"/>
  <c r="AX102" i="5"/>
  <c r="AT102" i="5"/>
  <c r="AS102" i="5"/>
  <c r="AN102" i="5"/>
  <c r="AM102" i="5"/>
  <c r="AL102" i="5"/>
  <c r="AG102" i="5"/>
  <c r="AF102" i="5"/>
  <c r="AE102" i="5"/>
  <c r="AR102" i="5" s="1"/>
  <c r="BE102" i="5" s="1"/>
  <c r="BN101" i="5"/>
  <c r="BM101" i="5"/>
  <c r="BL101" i="5"/>
  <c r="BK101" i="5"/>
  <c r="BG101" i="5"/>
  <c r="BF101" i="5"/>
  <c r="BE101" i="5"/>
  <c r="BA101" i="5"/>
  <c r="AZ101" i="5"/>
  <c r="AY101" i="5"/>
  <c r="AX101" i="5"/>
  <c r="AT101" i="5"/>
  <c r="AS101" i="5"/>
  <c r="AN101" i="5"/>
  <c r="AM101" i="5"/>
  <c r="AL101" i="5"/>
  <c r="AG101" i="5"/>
  <c r="AF101" i="5"/>
  <c r="AE101" i="5"/>
  <c r="AR101" i="5" s="1"/>
  <c r="BN100" i="5"/>
  <c r="BM100" i="5"/>
  <c r="BL100" i="5"/>
  <c r="BK100" i="5"/>
  <c r="BG100" i="5"/>
  <c r="BF100" i="5"/>
  <c r="BA100" i="5"/>
  <c r="AZ100" i="5"/>
  <c r="AY100" i="5"/>
  <c r="AX100" i="5"/>
  <c r="AT100" i="5"/>
  <c r="AS100" i="5"/>
  <c r="AR100" i="5"/>
  <c r="BE100" i="5" s="1"/>
  <c r="AN100" i="5"/>
  <c r="AM100" i="5"/>
  <c r="AL100" i="5"/>
  <c r="AG100" i="5"/>
  <c r="AF100" i="5"/>
  <c r="AE100" i="5"/>
  <c r="BN99" i="5"/>
  <c r="BM99" i="5"/>
  <c r="BL99" i="5"/>
  <c r="BK99" i="5"/>
  <c r="BG99" i="5"/>
  <c r="BF99" i="5"/>
  <c r="BA99" i="5"/>
  <c r="AZ99" i="5"/>
  <c r="AY99" i="5"/>
  <c r="AX99" i="5"/>
  <c r="AT99" i="5"/>
  <c r="AS99" i="5"/>
  <c r="AN99" i="5"/>
  <c r="AM99" i="5"/>
  <c r="AL99" i="5"/>
  <c r="AG99" i="5"/>
  <c r="AF99" i="5"/>
  <c r="AE99" i="5"/>
  <c r="AR99" i="5" s="1"/>
  <c r="BE99" i="5" s="1"/>
  <c r="BN98" i="5"/>
  <c r="BM98" i="5"/>
  <c r="BL98" i="5"/>
  <c r="BK98" i="5"/>
  <c r="BG98" i="5"/>
  <c r="BF98" i="5"/>
  <c r="BA98" i="5"/>
  <c r="AZ98" i="5"/>
  <c r="AY98" i="5"/>
  <c r="AX98" i="5"/>
  <c r="AT98" i="5"/>
  <c r="AS98" i="5"/>
  <c r="AR98" i="5"/>
  <c r="BE98" i="5" s="1"/>
  <c r="AN98" i="5"/>
  <c r="AM98" i="5"/>
  <c r="AL98" i="5"/>
  <c r="AG98" i="5"/>
  <c r="AF98" i="5"/>
  <c r="AE98" i="5"/>
  <c r="BN97" i="5"/>
  <c r="BM97" i="5"/>
  <c r="BL97" i="5"/>
  <c r="BK97" i="5"/>
  <c r="BG97" i="5"/>
  <c r="BF97" i="5"/>
  <c r="BA97" i="5"/>
  <c r="AZ97" i="5"/>
  <c r="AY97" i="5"/>
  <c r="AX97" i="5"/>
  <c r="AT97" i="5"/>
  <c r="AS97" i="5"/>
  <c r="AN97" i="5"/>
  <c r="AM97" i="5"/>
  <c r="AL97" i="5"/>
  <c r="AG97" i="5"/>
  <c r="AF97" i="5"/>
  <c r="AE97" i="5"/>
  <c r="AR97" i="5" s="1"/>
  <c r="BE97" i="5" s="1"/>
  <c r="BN96" i="5"/>
  <c r="BM96" i="5"/>
  <c r="BL96" i="5"/>
  <c r="BK96" i="5"/>
  <c r="BG96" i="5"/>
  <c r="BF96" i="5"/>
  <c r="BA96" i="5"/>
  <c r="AZ96" i="5"/>
  <c r="AY96" i="5"/>
  <c r="AX96" i="5"/>
  <c r="AT96" i="5"/>
  <c r="AS96" i="5"/>
  <c r="AN96" i="5"/>
  <c r="AM96" i="5"/>
  <c r="AL96" i="5"/>
  <c r="AG96" i="5"/>
  <c r="AF96" i="5"/>
  <c r="AE96" i="5"/>
  <c r="AR96" i="5" s="1"/>
  <c r="BE96" i="5" s="1"/>
  <c r="BN95" i="5"/>
  <c r="BM95" i="5"/>
  <c r="BL95" i="5"/>
  <c r="BK95" i="5"/>
  <c r="BG95" i="5"/>
  <c r="BF95" i="5"/>
  <c r="BA95" i="5"/>
  <c r="AZ95" i="5"/>
  <c r="AY95" i="5"/>
  <c r="AX95" i="5"/>
  <c r="AT95" i="5"/>
  <c r="AS95" i="5"/>
  <c r="AR95" i="5"/>
  <c r="BE95" i="5" s="1"/>
  <c r="AN95" i="5"/>
  <c r="AM95" i="5"/>
  <c r="AL95" i="5"/>
  <c r="AG95" i="5"/>
  <c r="AF95" i="5"/>
  <c r="AE95" i="5"/>
  <c r="BN94" i="5"/>
  <c r="BM94" i="5"/>
  <c r="BL94" i="5"/>
  <c r="BK94" i="5"/>
  <c r="BG94" i="5"/>
  <c r="BF94" i="5"/>
  <c r="BA94" i="5"/>
  <c r="AZ94" i="5"/>
  <c r="AY94" i="5"/>
  <c r="AX94" i="5"/>
  <c r="AT94" i="5"/>
  <c r="AS94" i="5"/>
  <c r="AN94" i="5"/>
  <c r="AM94" i="5"/>
  <c r="AL94" i="5"/>
  <c r="AG94" i="5"/>
  <c r="AF94" i="5"/>
  <c r="AE94" i="5"/>
  <c r="AR94" i="5" s="1"/>
  <c r="BE94" i="5" s="1"/>
  <c r="BN93" i="5"/>
  <c r="BM93" i="5"/>
  <c r="BL93" i="5"/>
  <c r="BK93" i="5"/>
  <c r="BG93" i="5"/>
  <c r="BF93" i="5"/>
  <c r="BA93" i="5"/>
  <c r="AZ93" i="5"/>
  <c r="AY93" i="5"/>
  <c r="AX93" i="5"/>
  <c r="AT93" i="5"/>
  <c r="AS93" i="5"/>
  <c r="AN93" i="5"/>
  <c r="AM93" i="5"/>
  <c r="AL93" i="5"/>
  <c r="AG93" i="5"/>
  <c r="AF93" i="5"/>
  <c r="AE93" i="5"/>
  <c r="AR93" i="5" s="1"/>
  <c r="BE93" i="5" s="1"/>
  <c r="BN92" i="5"/>
  <c r="BM92" i="5"/>
  <c r="BL92" i="5"/>
  <c r="BK92" i="5"/>
  <c r="BG92" i="5"/>
  <c r="BF92" i="5"/>
  <c r="BA92" i="5"/>
  <c r="AZ92" i="5"/>
  <c r="AY92" i="5"/>
  <c r="AX92" i="5"/>
  <c r="AT92" i="5"/>
  <c r="AS92" i="5"/>
  <c r="AR92" i="5"/>
  <c r="BE92" i="5" s="1"/>
  <c r="AN92" i="5"/>
  <c r="AM92" i="5"/>
  <c r="AL92" i="5"/>
  <c r="AG92" i="5"/>
  <c r="AF92" i="5"/>
  <c r="AE92" i="5"/>
  <c r="BN91" i="5"/>
  <c r="BM91" i="5"/>
  <c r="BL91" i="5"/>
  <c r="BK91" i="5"/>
  <c r="BG91" i="5"/>
  <c r="BF91" i="5"/>
  <c r="BE91" i="5"/>
  <c r="BA91" i="5"/>
  <c r="AZ91" i="5"/>
  <c r="AY91" i="5"/>
  <c r="AX91" i="5"/>
  <c r="AT91" i="5"/>
  <c r="AS91" i="5"/>
  <c r="AN91" i="5"/>
  <c r="AM91" i="5"/>
  <c r="AL91" i="5"/>
  <c r="AG91" i="5"/>
  <c r="AF91" i="5"/>
  <c r="AE91" i="5"/>
  <c r="AR91" i="5" s="1"/>
  <c r="BN90" i="5"/>
  <c r="BM90" i="5"/>
  <c r="BL90" i="5"/>
  <c r="BK90" i="5"/>
  <c r="BG90" i="5"/>
  <c r="BF90" i="5"/>
  <c r="BE90" i="5"/>
  <c r="BA90" i="5"/>
  <c r="AZ90" i="5"/>
  <c r="AY90" i="5"/>
  <c r="AX90" i="5"/>
  <c r="AT90" i="5"/>
  <c r="AS90" i="5"/>
  <c r="AR90" i="5"/>
  <c r="AN90" i="5"/>
  <c r="AM90" i="5"/>
  <c r="AL90" i="5"/>
  <c r="AG90" i="5"/>
  <c r="AF90" i="5"/>
  <c r="AE90" i="5"/>
  <c r="BN89" i="5"/>
  <c r="BM89" i="5"/>
  <c r="BL89" i="5"/>
  <c r="BK89" i="5"/>
  <c r="BG89" i="5"/>
  <c r="BF89" i="5"/>
  <c r="BA89" i="5"/>
  <c r="AZ89" i="5"/>
  <c r="AY89" i="5"/>
  <c r="AX89" i="5"/>
  <c r="AT89" i="5"/>
  <c r="AS89" i="5"/>
  <c r="AR89" i="5"/>
  <c r="BE89" i="5" s="1"/>
  <c r="AN89" i="5"/>
  <c r="AM89" i="5"/>
  <c r="AL89" i="5"/>
  <c r="AG89" i="5"/>
  <c r="AF89" i="5"/>
  <c r="AE89" i="5"/>
  <c r="BN88" i="5"/>
  <c r="BM88" i="5"/>
  <c r="BL88" i="5"/>
  <c r="BK88" i="5"/>
  <c r="BG88" i="5"/>
  <c r="BF88" i="5"/>
  <c r="BA88" i="5"/>
  <c r="AZ88" i="5"/>
  <c r="AY88" i="5"/>
  <c r="AX88" i="5"/>
  <c r="AT88" i="5"/>
  <c r="AS88" i="5"/>
  <c r="AN88" i="5"/>
  <c r="AM88" i="5"/>
  <c r="AL88" i="5"/>
  <c r="AG88" i="5"/>
  <c r="AF88" i="5"/>
  <c r="AE88" i="5"/>
  <c r="AR88" i="5" s="1"/>
  <c r="BE88" i="5" s="1"/>
  <c r="BN87" i="5"/>
  <c r="BM87" i="5"/>
  <c r="BL87" i="5"/>
  <c r="BK87" i="5"/>
  <c r="BG87" i="5"/>
  <c r="BF87" i="5"/>
  <c r="BA87" i="5"/>
  <c r="AZ87" i="5"/>
  <c r="AY87" i="5"/>
  <c r="AX87" i="5"/>
  <c r="AT87" i="5"/>
  <c r="AS87" i="5"/>
  <c r="AN87" i="5"/>
  <c r="AM87" i="5"/>
  <c r="AL87" i="5"/>
  <c r="AG87" i="5"/>
  <c r="AF87" i="5"/>
  <c r="AE87" i="5"/>
  <c r="AR87" i="5" s="1"/>
  <c r="BE87" i="5" s="1"/>
  <c r="BN86" i="5"/>
  <c r="BM86" i="5"/>
  <c r="BL86" i="5"/>
  <c r="BK86" i="5"/>
  <c r="BG86" i="5"/>
  <c r="BF86" i="5"/>
  <c r="BA86" i="5"/>
  <c r="AZ86" i="5"/>
  <c r="AY86" i="5"/>
  <c r="AX86" i="5"/>
  <c r="AT86" i="5"/>
  <c r="AS86" i="5"/>
  <c r="AR86" i="5"/>
  <c r="BE86" i="5" s="1"/>
  <c r="AN86" i="5"/>
  <c r="AM86" i="5"/>
  <c r="AL86" i="5"/>
  <c r="AG86" i="5"/>
  <c r="AF86" i="5"/>
  <c r="AE86" i="5"/>
  <c r="BN85" i="5"/>
  <c r="BM85" i="5"/>
  <c r="BL85" i="5"/>
  <c r="BK85" i="5"/>
  <c r="BG85" i="5"/>
  <c r="BF85" i="5"/>
  <c r="BA85" i="5"/>
  <c r="AZ85" i="5"/>
  <c r="AY85" i="5"/>
  <c r="AX85" i="5"/>
  <c r="AT85" i="5"/>
  <c r="AS85" i="5"/>
  <c r="AN85" i="5"/>
  <c r="AM85" i="5"/>
  <c r="AL85" i="5"/>
  <c r="AG85" i="5"/>
  <c r="AF85" i="5"/>
  <c r="AE85" i="5"/>
  <c r="AR85" i="5" s="1"/>
  <c r="BE85" i="5" s="1"/>
  <c r="BN84" i="5"/>
  <c r="BM84" i="5"/>
  <c r="BL84" i="5"/>
  <c r="BK84" i="5"/>
  <c r="BG84" i="5"/>
  <c r="BF84" i="5"/>
  <c r="BA84" i="5"/>
  <c r="AZ84" i="5"/>
  <c r="AY84" i="5"/>
  <c r="AX84" i="5"/>
  <c r="AT84" i="5"/>
  <c r="AS84" i="5"/>
  <c r="AR84" i="5"/>
  <c r="BE84" i="5" s="1"/>
  <c r="AN84" i="5"/>
  <c r="AM84" i="5"/>
  <c r="AL84" i="5"/>
  <c r="AG84" i="5"/>
  <c r="AF84" i="5"/>
  <c r="AE84" i="5"/>
  <c r="BN83" i="5"/>
  <c r="BM83" i="5"/>
  <c r="BL83" i="5"/>
  <c r="BK83" i="5"/>
  <c r="BG83" i="5"/>
  <c r="BF83" i="5"/>
  <c r="BA83" i="5"/>
  <c r="AZ83" i="5"/>
  <c r="AY83" i="5"/>
  <c r="AX83" i="5"/>
  <c r="AT83" i="5"/>
  <c r="AS83" i="5"/>
  <c r="AR83" i="5"/>
  <c r="BE83" i="5" s="1"/>
  <c r="AN83" i="5"/>
  <c r="AM83" i="5"/>
  <c r="AL83" i="5"/>
  <c r="AG83" i="5"/>
  <c r="AF83" i="5"/>
  <c r="AE83" i="5"/>
  <c r="BN82" i="5"/>
  <c r="BM82" i="5"/>
  <c r="BL82" i="5"/>
  <c r="BK82" i="5"/>
  <c r="BG82" i="5"/>
  <c r="BF82" i="5"/>
  <c r="BA82" i="5"/>
  <c r="AZ82" i="5"/>
  <c r="AY82" i="5"/>
  <c r="AX82" i="5"/>
  <c r="AT82" i="5"/>
  <c r="AS82" i="5"/>
  <c r="AN82" i="5"/>
  <c r="AM82" i="5"/>
  <c r="AL82" i="5"/>
  <c r="AG82" i="5"/>
  <c r="AF82" i="5"/>
  <c r="AE82" i="5"/>
  <c r="AR82" i="5" s="1"/>
  <c r="BE82" i="5" s="1"/>
  <c r="BN81" i="5"/>
  <c r="BM81" i="5"/>
  <c r="BL81" i="5"/>
  <c r="BK81" i="5"/>
  <c r="BG81" i="5"/>
  <c r="BF81" i="5"/>
  <c r="BA81" i="5"/>
  <c r="AZ81" i="5"/>
  <c r="AY81" i="5"/>
  <c r="AX81" i="5"/>
  <c r="AT81" i="5"/>
  <c r="AS81" i="5"/>
  <c r="AR81" i="5"/>
  <c r="BE81" i="5" s="1"/>
  <c r="AN81" i="5"/>
  <c r="AM81" i="5"/>
  <c r="AL81" i="5"/>
  <c r="AG81" i="5"/>
  <c r="AF81" i="5"/>
  <c r="AE81" i="5"/>
  <c r="BN80" i="5"/>
  <c r="BM80" i="5"/>
  <c r="BL80" i="5"/>
  <c r="BK80" i="5"/>
  <c r="BG80" i="5"/>
  <c r="BF80" i="5"/>
  <c r="BE80" i="5"/>
  <c r="BA80" i="5"/>
  <c r="AZ80" i="5"/>
  <c r="AY80" i="5"/>
  <c r="AX80" i="5"/>
  <c r="AT80" i="5"/>
  <c r="AS80" i="5"/>
  <c r="AN80" i="5"/>
  <c r="AM80" i="5"/>
  <c r="AL80" i="5"/>
  <c r="AG80" i="5"/>
  <c r="AF80" i="5"/>
  <c r="AE80" i="5"/>
  <c r="AR80" i="5" s="1"/>
  <c r="BN79" i="5"/>
  <c r="BM79" i="5"/>
  <c r="BL79" i="5"/>
  <c r="BK79" i="5"/>
  <c r="BG79" i="5"/>
  <c r="BF79" i="5"/>
  <c r="BE79" i="5"/>
  <c r="BA79" i="5"/>
  <c r="AZ79" i="5"/>
  <c r="AY79" i="5"/>
  <c r="AX79" i="5"/>
  <c r="AT79" i="5"/>
  <c r="AS79" i="5"/>
  <c r="AN79" i="5"/>
  <c r="AM79" i="5"/>
  <c r="AL79" i="5"/>
  <c r="AG79" i="5"/>
  <c r="AF79" i="5"/>
  <c r="AE79" i="5"/>
  <c r="AR79" i="5" s="1"/>
  <c r="BN78" i="5"/>
  <c r="BM78" i="5"/>
  <c r="BL78" i="5"/>
  <c r="BK78" i="5"/>
  <c r="BG78" i="5"/>
  <c r="BF78" i="5"/>
  <c r="BA78" i="5"/>
  <c r="AZ78" i="5"/>
  <c r="AY78" i="5"/>
  <c r="AX78" i="5"/>
  <c r="AT78" i="5"/>
  <c r="AS78" i="5"/>
  <c r="AR78" i="5"/>
  <c r="BE78" i="5" s="1"/>
  <c r="AN78" i="5"/>
  <c r="AM78" i="5"/>
  <c r="AL78" i="5"/>
  <c r="AG78" i="5"/>
  <c r="AF78" i="5"/>
  <c r="AE78" i="5"/>
  <c r="BN77" i="5"/>
  <c r="BM77" i="5"/>
  <c r="BL77" i="5"/>
  <c r="BK77" i="5"/>
  <c r="BG77" i="5"/>
  <c r="BF77" i="5"/>
  <c r="BE77" i="5"/>
  <c r="BA77" i="5"/>
  <c r="AZ77" i="5"/>
  <c r="AY77" i="5"/>
  <c r="AX77" i="5"/>
  <c r="AT77" i="5"/>
  <c r="AS77" i="5"/>
  <c r="AR77" i="5"/>
  <c r="AN77" i="5"/>
  <c r="AM77" i="5"/>
  <c r="AL77" i="5"/>
  <c r="AG77" i="5"/>
  <c r="AF77" i="5"/>
  <c r="AE77" i="5"/>
  <c r="BN76" i="5"/>
  <c r="BM76" i="5"/>
  <c r="BL76" i="5"/>
  <c r="BK76" i="5"/>
  <c r="BG76" i="5"/>
  <c r="BF76" i="5"/>
  <c r="BA76" i="5"/>
  <c r="AZ76" i="5"/>
  <c r="AY76" i="5"/>
  <c r="AX76" i="5"/>
  <c r="AT76" i="5"/>
  <c r="AS76" i="5"/>
  <c r="AN76" i="5"/>
  <c r="AM76" i="5"/>
  <c r="AL76" i="5"/>
  <c r="AG76" i="5"/>
  <c r="AF76" i="5"/>
  <c r="AE76" i="5"/>
  <c r="AR76" i="5" s="1"/>
  <c r="BE76" i="5" s="1"/>
  <c r="BN75" i="5"/>
  <c r="BM75" i="5"/>
  <c r="BL75" i="5"/>
  <c r="BK75" i="5"/>
  <c r="BG75" i="5"/>
  <c r="BF75" i="5"/>
  <c r="BA75" i="5"/>
  <c r="AZ75" i="5"/>
  <c r="AY75" i="5"/>
  <c r="AX75" i="5"/>
  <c r="AT75" i="5"/>
  <c r="AS75" i="5"/>
  <c r="AR75" i="5"/>
  <c r="BE75" i="5" s="1"/>
  <c r="AN75" i="5"/>
  <c r="AM75" i="5"/>
  <c r="AL75" i="5"/>
  <c r="AG75" i="5"/>
  <c r="AF75" i="5"/>
  <c r="AE75" i="5"/>
  <c r="BN74" i="5"/>
  <c r="BM74" i="5"/>
  <c r="BL74" i="5"/>
  <c r="BK74" i="5"/>
  <c r="BG74" i="5"/>
  <c r="BF74" i="5"/>
  <c r="BA74" i="5"/>
  <c r="AZ74" i="5"/>
  <c r="AY74" i="5"/>
  <c r="AX74" i="5"/>
  <c r="AT74" i="5"/>
  <c r="AS74" i="5"/>
  <c r="AN74" i="5"/>
  <c r="AM74" i="5"/>
  <c r="AL74" i="5"/>
  <c r="AG74" i="5"/>
  <c r="AF74" i="5"/>
  <c r="AE74" i="5"/>
  <c r="AR74" i="5" s="1"/>
  <c r="BE74" i="5" s="1"/>
  <c r="BN73" i="5"/>
  <c r="BM73" i="5"/>
  <c r="BL73" i="5"/>
  <c r="BK73" i="5"/>
  <c r="BG73" i="5"/>
  <c r="BF73" i="5"/>
  <c r="BA73" i="5"/>
  <c r="AZ73" i="5"/>
  <c r="AY73" i="5"/>
  <c r="AX73" i="5"/>
  <c r="AT73" i="5"/>
  <c r="AS73" i="5"/>
  <c r="AR73" i="5"/>
  <c r="BE73" i="5" s="1"/>
  <c r="AN73" i="5"/>
  <c r="AM73" i="5"/>
  <c r="AL73" i="5"/>
  <c r="AG73" i="5"/>
  <c r="AF73" i="5"/>
  <c r="AE73" i="5"/>
  <c r="BN72" i="5"/>
  <c r="BM72" i="5"/>
  <c r="BL72" i="5"/>
  <c r="BK72" i="5"/>
  <c r="BG72" i="5"/>
  <c r="BF72" i="5"/>
  <c r="BA72" i="5"/>
  <c r="AZ72" i="5"/>
  <c r="AY72" i="5"/>
  <c r="AX72" i="5"/>
  <c r="AT72" i="5"/>
  <c r="AS72" i="5"/>
  <c r="AN72" i="5"/>
  <c r="AM72" i="5"/>
  <c r="AL72" i="5"/>
  <c r="AG72" i="5"/>
  <c r="AF72" i="5"/>
  <c r="AE72" i="5"/>
  <c r="AR72" i="5" s="1"/>
  <c r="BE72" i="5" s="1"/>
  <c r="BN71" i="5"/>
  <c r="BM71" i="5"/>
  <c r="BL71" i="5"/>
  <c r="BK71" i="5"/>
  <c r="BG71" i="5"/>
  <c r="BF71" i="5"/>
  <c r="BE71" i="5"/>
  <c r="BA71" i="5"/>
  <c r="AZ71" i="5"/>
  <c r="AY71" i="5"/>
  <c r="AX71" i="5"/>
  <c r="AT71" i="5"/>
  <c r="AS71" i="5"/>
  <c r="AR71" i="5"/>
  <c r="AN71" i="5"/>
  <c r="AM71" i="5"/>
  <c r="AL71" i="5"/>
  <c r="AG71" i="5"/>
  <c r="AF71" i="5"/>
  <c r="AE71" i="5"/>
  <c r="BN70" i="5"/>
  <c r="BM70" i="5"/>
  <c r="BL70" i="5"/>
  <c r="BK70" i="5"/>
  <c r="BG70" i="5"/>
  <c r="BF70" i="5"/>
  <c r="BA70" i="5"/>
  <c r="AZ70" i="5"/>
  <c r="AY70" i="5"/>
  <c r="AX70" i="5"/>
  <c r="AT70" i="5"/>
  <c r="AS70" i="5"/>
  <c r="AR70" i="5"/>
  <c r="BE70" i="5" s="1"/>
  <c r="AN70" i="5"/>
  <c r="AM70" i="5"/>
  <c r="AL70" i="5"/>
  <c r="AG70" i="5"/>
  <c r="AF70" i="5"/>
  <c r="AE70" i="5"/>
  <c r="BN69" i="5"/>
  <c r="BM69" i="5"/>
  <c r="BL69" i="5"/>
  <c r="BK69" i="5"/>
  <c r="BG69" i="5"/>
  <c r="BF69" i="5"/>
  <c r="BA69" i="5"/>
  <c r="AZ69" i="5"/>
  <c r="AY69" i="5"/>
  <c r="AX69" i="5"/>
  <c r="AT69" i="5"/>
  <c r="AS69" i="5"/>
  <c r="AN69" i="5"/>
  <c r="AM69" i="5"/>
  <c r="AL69" i="5"/>
  <c r="AG69" i="5"/>
  <c r="AF69" i="5"/>
  <c r="AE69" i="5"/>
  <c r="AR69" i="5" s="1"/>
  <c r="BE69" i="5" s="1"/>
  <c r="BN68" i="5"/>
  <c r="BM68" i="5"/>
  <c r="BL68" i="5"/>
  <c r="BK68" i="5"/>
  <c r="BG68" i="5"/>
  <c r="BF68" i="5"/>
  <c r="BA68" i="5"/>
  <c r="AZ68" i="5"/>
  <c r="AY68" i="5"/>
  <c r="AX68" i="5"/>
  <c r="AT68" i="5"/>
  <c r="AS68" i="5"/>
  <c r="AN68" i="5"/>
  <c r="AM68" i="5"/>
  <c r="AL68" i="5"/>
  <c r="AG68" i="5"/>
  <c r="AF68" i="5"/>
  <c r="AE68" i="5"/>
  <c r="AR68" i="5" s="1"/>
  <c r="BE68" i="5" s="1"/>
  <c r="BN67" i="5"/>
  <c r="BM67" i="5"/>
  <c r="BL67" i="5"/>
  <c r="BK67" i="5"/>
  <c r="BH67" i="5"/>
  <c r="BG67" i="5"/>
  <c r="BF67" i="5"/>
  <c r="BA67" i="5"/>
  <c r="AZ67" i="5"/>
  <c r="AY67" i="5"/>
  <c r="AX67" i="5"/>
  <c r="AT67" i="5"/>
  <c r="AS67" i="5"/>
  <c r="AN67" i="5"/>
  <c r="AM67" i="5"/>
  <c r="AL67" i="5"/>
  <c r="AG67" i="5"/>
  <c r="AF67" i="5"/>
  <c r="AE67" i="5"/>
  <c r="AR67" i="5" s="1"/>
  <c r="BE67" i="5" s="1"/>
  <c r="BN66" i="5"/>
  <c r="BM66" i="5"/>
  <c r="BL66" i="5"/>
  <c r="BK66" i="5"/>
  <c r="BG66" i="5"/>
  <c r="BF66" i="5"/>
  <c r="BA66" i="5"/>
  <c r="AZ66" i="5"/>
  <c r="AY66" i="5"/>
  <c r="AX66" i="5"/>
  <c r="AT66" i="5"/>
  <c r="AS66" i="5"/>
  <c r="AR66" i="5"/>
  <c r="BE66" i="5" s="1"/>
  <c r="AN66" i="5"/>
  <c r="AM66" i="5"/>
  <c r="AL66" i="5"/>
  <c r="AG66" i="5"/>
  <c r="AF66" i="5"/>
  <c r="AE66" i="5"/>
  <c r="BN65" i="5"/>
  <c r="BM65" i="5"/>
  <c r="BL65" i="5"/>
  <c r="BK65" i="5"/>
  <c r="BG65" i="5"/>
  <c r="BF65" i="5"/>
  <c r="BA65" i="5"/>
  <c r="AZ65" i="5"/>
  <c r="AY65" i="5"/>
  <c r="AX65" i="5"/>
  <c r="AT65" i="5"/>
  <c r="AS65" i="5"/>
  <c r="AN65" i="5"/>
  <c r="AM65" i="5"/>
  <c r="AL65" i="5"/>
  <c r="AG65" i="5"/>
  <c r="AF65" i="5"/>
  <c r="AE65" i="5"/>
  <c r="AR65" i="5" s="1"/>
  <c r="BE65" i="5" s="1"/>
  <c r="BN64" i="5"/>
  <c r="BM64" i="5"/>
  <c r="BL64" i="5"/>
  <c r="BK64" i="5"/>
  <c r="BH64" i="5"/>
  <c r="BG64" i="5"/>
  <c r="BF64" i="5"/>
  <c r="BA64" i="5"/>
  <c r="AZ64" i="5"/>
  <c r="AY64" i="5"/>
  <c r="AX64" i="5"/>
  <c r="AT64" i="5"/>
  <c r="AS64" i="5"/>
  <c r="AN64" i="5"/>
  <c r="AM64" i="5"/>
  <c r="AL64" i="5"/>
  <c r="AG64" i="5"/>
  <c r="AF64" i="5"/>
  <c r="AE64" i="5"/>
  <c r="AR64" i="5" s="1"/>
  <c r="BE64" i="5" s="1"/>
  <c r="BN63" i="5"/>
  <c r="BM63" i="5"/>
  <c r="BL63" i="5"/>
  <c r="BK63" i="5"/>
  <c r="BG63" i="5"/>
  <c r="BF63" i="5"/>
  <c r="BA63" i="5"/>
  <c r="AZ63" i="5"/>
  <c r="AY63" i="5"/>
  <c r="AX63" i="5"/>
  <c r="AT63" i="5"/>
  <c r="AS63" i="5"/>
  <c r="AN63" i="5"/>
  <c r="AM63" i="5"/>
  <c r="AL63" i="5"/>
  <c r="AG63" i="5"/>
  <c r="AF63" i="5"/>
  <c r="AE63" i="5"/>
  <c r="AR63" i="5" s="1"/>
  <c r="BE63" i="5" s="1"/>
  <c r="BN62" i="5"/>
  <c r="BM62" i="5"/>
  <c r="BL62" i="5"/>
  <c r="BK62" i="5"/>
  <c r="BG62" i="5"/>
  <c r="BF62" i="5"/>
  <c r="BA62" i="5"/>
  <c r="AZ62" i="5"/>
  <c r="AY62" i="5"/>
  <c r="AX62" i="5"/>
  <c r="AT62" i="5"/>
  <c r="AS62" i="5"/>
  <c r="AR62" i="5"/>
  <c r="BE62" i="5" s="1"/>
  <c r="AN62" i="5"/>
  <c r="AM62" i="5"/>
  <c r="AL62" i="5"/>
  <c r="AG62" i="5"/>
  <c r="AF62" i="5"/>
  <c r="AE62" i="5"/>
  <c r="BN61" i="5"/>
  <c r="BM61" i="5"/>
  <c r="BL61" i="5"/>
  <c r="BK61" i="5"/>
  <c r="BG61" i="5"/>
  <c r="BF61" i="5"/>
  <c r="BA61" i="5"/>
  <c r="AZ61" i="5"/>
  <c r="AY61" i="5"/>
  <c r="AX61" i="5"/>
  <c r="AT61" i="5"/>
  <c r="AS61" i="5"/>
  <c r="AN61" i="5"/>
  <c r="AM61" i="5"/>
  <c r="AL61" i="5"/>
  <c r="AG61" i="5"/>
  <c r="AF61" i="5"/>
  <c r="AE61" i="5"/>
  <c r="AR61" i="5" s="1"/>
  <c r="BE61" i="5" s="1"/>
  <c r="BN60" i="5"/>
  <c r="BM60" i="5"/>
  <c r="BL60" i="5"/>
  <c r="BK60" i="5"/>
  <c r="BG60" i="5"/>
  <c r="BF60" i="5"/>
  <c r="BA60" i="5"/>
  <c r="AZ60" i="5"/>
  <c r="AY60" i="5"/>
  <c r="AX60" i="5"/>
  <c r="AT60" i="5"/>
  <c r="AS60" i="5"/>
  <c r="AN60" i="5"/>
  <c r="AM60" i="5"/>
  <c r="AL60" i="5"/>
  <c r="AG60" i="5"/>
  <c r="AF60" i="5"/>
  <c r="AE60" i="5"/>
  <c r="AR60" i="5" s="1"/>
  <c r="BE60" i="5" s="1"/>
  <c r="BN59" i="5"/>
  <c r="BM59" i="5"/>
  <c r="BL59" i="5"/>
  <c r="BK59" i="5"/>
  <c r="BH59" i="5"/>
  <c r="BG59" i="5"/>
  <c r="BF59" i="5"/>
  <c r="BA59" i="5"/>
  <c r="AZ59" i="5"/>
  <c r="AY59" i="5"/>
  <c r="AX59" i="5"/>
  <c r="AT59" i="5"/>
  <c r="AS59" i="5"/>
  <c r="AR59" i="5"/>
  <c r="BE59" i="5" s="1"/>
  <c r="AN59" i="5"/>
  <c r="AM59" i="5"/>
  <c r="AL59" i="5"/>
  <c r="AG59" i="5"/>
  <c r="AF59" i="5"/>
  <c r="AE59" i="5"/>
  <c r="BN58" i="5"/>
  <c r="BM58" i="5"/>
  <c r="BL58" i="5"/>
  <c r="BK58" i="5"/>
  <c r="BG58" i="5"/>
  <c r="BF58" i="5"/>
  <c r="BA58" i="5"/>
  <c r="AZ58" i="5"/>
  <c r="AY58" i="5"/>
  <c r="AX58" i="5"/>
  <c r="AT58" i="5"/>
  <c r="AS58" i="5"/>
  <c r="AN58" i="5"/>
  <c r="AM58" i="5"/>
  <c r="AL58" i="5"/>
  <c r="AG58" i="5"/>
  <c r="AF58" i="5"/>
  <c r="AE58" i="5"/>
  <c r="AR58" i="5" s="1"/>
  <c r="BE58" i="5" s="1"/>
  <c r="BN57" i="5"/>
  <c r="BM57" i="5"/>
  <c r="BL57" i="5"/>
  <c r="BK57" i="5"/>
  <c r="BG57" i="5"/>
  <c r="BF57" i="5"/>
  <c r="BE57" i="5"/>
  <c r="BA57" i="5"/>
  <c r="AZ57" i="5"/>
  <c r="AY57" i="5"/>
  <c r="AX57" i="5"/>
  <c r="AT57" i="5"/>
  <c r="AS57" i="5"/>
  <c r="AR57" i="5"/>
  <c r="AN57" i="5"/>
  <c r="AM57" i="5"/>
  <c r="AL57" i="5"/>
  <c r="AG57" i="5"/>
  <c r="AF57" i="5"/>
  <c r="AE57" i="5"/>
  <c r="BN56" i="5"/>
  <c r="BM56" i="5"/>
  <c r="BL56" i="5"/>
  <c r="BK56" i="5"/>
  <c r="BG56" i="5"/>
  <c r="BF56" i="5"/>
  <c r="BA56" i="5"/>
  <c r="AZ56" i="5"/>
  <c r="AY56" i="5"/>
  <c r="AX56" i="5"/>
  <c r="AT56" i="5"/>
  <c r="AS56" i="5"/>
  <c r="AN56" i="5"/>
  <c r="AM56" i="5"/>
  <c r="AL56" i="5"/>
  <c r="AG56" i="5"/>
  <c r="AF56" i="5"/>
  <c r="AE56" i="5"/>
  <c r="AR56" i="5" s="1"/>
  <c r="BE56" i="5" s="1"/>
  <c r="BN55" i="5"/>
  <c r="BM55" i="5"/>
  <c r="BL55" i="5"/>
  <c r="BK55" i="5"/>
  <c r="BG55" i="5"/>
  <c r="BF55" i="5"/>
  <c r="BA55" i="5"/>
  <c r="AZ55" i="5"/>
  <c r="AY55" i="5"/>
  <c r="AX55" i="5"/>
  <c r="AT55" i="5"/>
  <c r="AS55" i="5"/>
  <c r="AN55" i="5"/>
  <c r="AM55" i="5"/>
  <c r="AL55" i="5"/>
  <c r="AG55" i="5"/>
  <c r="AF55" i="5"/>
  <c r="AE55" i="5"/>
  <c r="AR55" i="5" s="1"/>
  <c r="BE55" i="5" s="1"/>
  <c r="BN54" i="5"/>
  <c r="BM54" i="5"/>
  <c r="BL54" i="5"/>
  <c r="BK54" i="5"/>
  <c r="BJ54" i="5"/>
  <c r="BG54" i="5"/>
  <c r="BF54" i="5"/>
  <c r="BA54" i="5"/>
  <c r="AZ54" i="5"/>
  <c r="AY54" i="5"/>
  <c r="AX54" i="5"/>
  <c r="AT54" i="5"/>
  <c r="AS54" i="5"/>
  <c r="AR54" i="5"/>
  <c r="BE54" i="5" s="1"/>
  <c r="AN54" i="5"/>
  <c r="AM54" i="5"/>
  <c r="AL54" i="5"/>
  <c r="AJ54" i="5"/>
  <c r="AG54" i="5"/>
  <c r="AF54" i="5"/>
  <c r="AE54" i="5"/>
  <c r="BN53" i="5"/>
  <c r="BM53" i="5"/>
  <c r="BL53" i="5"/>
  <c r="BK53" i="5"/>
  <c r="BG53" i="5"/>
  <c r="BF53" i="5"/>
  <c r="BA53" i="5"/>
  <c r="AZ53" i="5"/>
  <c r="AY53" i="5"/>
  <c r="AX53" i="5"/>
  <c r="AT53" i="5"/>
  <c r="AS53" i="5"/>
  <c r="AN53" i="5"/>
  <c r="AM53" i="5"/>
  <c r="AL53" i="5"/>
  <c r="AG53" i="5"/>
  <c r="AF53" i="5"/>
  <c r="AE53" i="5"/>
  <c r="AR53" i="5" s="1"/>
  <c r="BE53" i="5" s="1"/>
  <c r="BN52" i="5"/>
  <c r="BM52" i="5"/>
  <c r="BL52" i="5"/>
  <c r="BK52" i="5"/>
  <c r="BG52" i="5"/>
  <c r="BF52" i="5"/>
  <c r="BE52" i="5"/>
  <c r="BA52" i="5"/>
  <c r="AZ52" i="5"/>
  <c r="AY52" i="5"/>
  <c r="AX52" i="5"/>
  <c r="AT52" i="5"/>
  <c r="AS52" i="5"/>
  <c r="AN52" i="5"/>
  <c r="AM52" i="5"/>
  <c r="AL52" i="5"/>
  <c r="AG52" i="5"/>
  <c r="AF52" i="5"/>
  <c r="AE52" i="5"/>
  <c r="AR52" i="5" s="1"/>
  <c r="BN51" i="5"/>
  <c r="BM51" i="5"/>
  <c r="BL51" i="5"/>
  <c r="BK51" i="5"/>
  <c r="BG51" i="5"/>
  <c r="BF51" i="5"/>
  <c r="BA51" i="5"/>
  <c r="AZ51" i="5"/>
  <c r="AY51" i="5"/>
  <c r="AX51" i="5"/>
  <c r="AT51" i="5"/>
  <c r="AS51" i="5"/>
  <c r="AR51" i="5"/>
  <c r="BE51" i="5" s="1"/>
  <c r="AN51" i="5"/>
  <c r="AM51" i="5"/>
  <c r="AL51" i="5"/>
  <c r="AG51" i="5"/>
  <c r="AF51" i="5"/>
  <c r="AE51" i="5"/>
  <c r="BN50" i="5"/>
  <c r="BM50" i="5"/>
  <c r="BL50" i="5"/>
  <c r="BK50" i="5"/>
  <c r="BG50" i="5"/>
  <c r="BF50" i="5"/>
  <c r="BA50" i="5"/>
  <c r="AZ50" i="5"/>
  <c r="AY50" i="5"/>
  <c r="AX50" i="5"/>
  <c r="AT50" i="5"/>
  <c r="AS50" i="5"/>
  <c r="AN50" i="5"/>
  <c r="AM50" i="5"/>
  <c r="AL50" i="5"/>
  <c r="AG50" i="5"/>
  <c r="AF50" i="5"/>
  <c r="AE50" i="5"/>
  <c r="AR50" i="5" s="1"/>
  <c r="BE50" i="5" s="1"/>
  <c r="BN49" i="5"/>
  <c r="BM49" i="5"/>
  <c r="BL49" i="5"/>
  <c r="BK49" i="5"/>
  <c r="BG49" i="5"/>
  <c r="BF49" i="5"/>
  <c r="BA49" i="5"/>
  <c r="AZ49" i="5"/>
  <c r="AY49" i="5"/>
  <c r="AX49" i="5"/>
  <c r="AU49" i="5"/>
  <c r="AT49" i="5"/>
  <c r="AS49" i="5"/>
  <c r="AR49" i="5"/>
  <c r="BE49" i="5" s="1"/>
  <c r="AN49" i="5"/>
  <c r="AM49" i="5"/>
  <c r="AL49" i="5"/>
  <c r="AJ49" i="5"/>
  <c r="AG49" i="5"/>
  <c r="AF49" i="5"/>
  <c r="AE49" i="5"/>
  <c r="BN48" i="5"/>
  <c r="BM48" i="5"/>
  <c r="BL48" i="5"/>
  <c r="BK48" i="5"/>
  <c r="BH48" i="5"/>
  <c r="BG48" i="5"/>
  <c r="BF48" i="5"/>
  <c r="BA48" i="5"/>
  <c r="AZ48" i="5"/>
  <c r="AY48" i="5"/>
  <c r="AX48" i="5"/>
  <c r="AT48" i="5"/>
  <c r="AS48" i="5"/>
  <c r="AN48" i="5"/>
  <c r="AM48" i="5"/>
  <c r="AL48" i="5"/>
  <c r="AG48" i="5"/>
  <c r="AF48" i="5"/>
  <c r="AE48" i="5"/>
  <c r="AR48" i="5" s="1"/>
  <c r="BE48" i="5" s="1"/>
  <c r="BN47" i="5"/>
  <c r="BM47" i="5"/>
  <c r="BL47" i="5"/>
  <c r="BK47" i="5"/>
  <c r="BG47" i="5"/>
  <c r="BF47" i="5"/>
  <c r="BA47" i="5"/>
  <c r="AZ47" i="5"/>
  <c r="AY47" i="5"/>
  <c r="AX47" i="5"/>
  <c r="AT47" i="5"/>
  <c r="AS47" i="5"/>
  <c r="AN47" i="5"/>
  <c r="AM47" i="5"/>
  <c r="AL47" i="5"/>
  <c r="AK47" i="5"/>
  <c r="AG47" i="5"/>
  <c r="AF47" i="5"/>
  <c r="AE47" i="5"/>
  <c r="AR47" i="5" s="1"/>
  <c r="BE47" i="5" s="1"/>
  <c r="BN46" i="5"/>
  <c r="BM46" i="5"/>
  <c r="BL46" i="5"/>
  <c r="BK46" i="5"/>
  <c r="BG46" i="5"/>
  <c r="BF46" i="5"/>
  <c r="BA46" i="5"/>
  <c r="AZ46" i="5"/>
  <c r="AY46" i="5"/>
  <c r="AX46" i="5"/>
  <c r="AT46" i="5"/>
  <c r="AS46" i="5"/>
  <c r="AR46" i="5"/>
  <c r="BE46" i="5" s="1"/>
  <c r="AN46" i="5"/>
  <c r="AM46" i="5"/>
  <c r="AL46" i="5"/>
  <c r="AG46" i="5"/>
  <c r="AF46" i="5"/>
  <c r="AE46" i="5"/>
  <c r="BN45" i="5"/>
  <c r="BM45" i="5"/>
  <c r="BL45" i="5"/>
  <c r="BK45" i="5"/>
  <c r="BG45" i="5"/>
  <c r="BF45" i="5"/>
  <c r="BA45" i="5"/>
  <c r="AZ45" i="5"/>
  <c r="AY45" i="5"/>
  <c r="AX45" i="5"/>
  <c r="AT45" i="5"/>
  <c r="AS45" i="5"/>
  <c r="AN45" i="5"/>
  <c r="AM45" i="5"/>
  <c r="AL45" i="5"/>
  <c r="AG45" i="5"/>
  <c r="AF45" i="5"/>
  <c r="AE45" i="5"/>
  <c r="AR45" i="5" s="1"/>
  <c r="BE45" i="5" s="1"/>
  <c r="BN44" i="5"/>
  <c r="BM44" i="5"/>
  <c r="BL44" i="5"/>
  <c r="BK44" i="5"/>
  <c r="BG44" i="5"/>
  <c r="BF44" i="5"/>
  <c r="BA44" i="5"/>
  <c r="AZ44" i="5"/>
  <c r="AY44" i="5"/>
  <c r="AX44" i="5"/>
  <c r="AT44" i="5"/>
  <c r="AS44" i="5"/>
  <c r="AN44" i="5"/>
  <c r="AM44" i="5"/>
  <c r="AL44" i="5"/>
  <c r="AK44" i="5"/>
  <c r="BW44" i="5" s="1"/>
  <c r="AG44" i="5"/>
  <c r="AF44" i="5"/>
  <c r="AE44" i="5"/>
  <c r="AR44" i="5" s="1"/>
  <c r="BE44" i="5" s="1"/>
  <c r="BN43" i="5"/>
  <c r="BM43" i="5"/>
  <c r="BL43" i="5"/>
  <c r="BK43" i="5"/>
  <c r="BJ43" i="5"/>
  <c r="BG43" i="5"/>
  <c r="BF43" i="5"/>
  <c r="BA43" i="5"/>
  <c r="AZ43" i="5"/>
  <c r="AY43" i="5"/>
  <c r="AX43" i="5"/>
  <c r="AT43" i="5"/>
  <c r="AS43" i="5"/>
  <c r="AR43" i="5"/>
  <c r="BE43" i="5" s="1"/>
  <c r="AN43" i="5"/>
  <c r="AM43" i="5"/>
  <c r="AL43" i="5"/>
  <c r="AG43" i="5"/>
  <c r="AF43" i="5"/>
  <c r="AE43" i="5"/>
  <c r="BN42" i="5"/>
  <c r="BM42" i="5"/>
  <c r="BL42" i="5"/>
  <c r="BK42" i="5"/>
  <c r="BG42" i="5"/>
  <c r="BF42" i="5"/>
  <c r="BA42" i="5"/>
  <c r="AZ42" i="5"/>
  <c r="AY42" i="5"/>
  <c r="AX42" i="5"/>
  <c r="AU42" i="5"/>
  <c r="AT42" i="5"/>
  <c r="AS42" i="5"/>
  <c r="AN42" i="5"/>
  <c r="AM42" i="5"/>
  <c r="AL42" i="5"/>
  <c r="AK42" i="5"/>
  <c r="AG42" i="5"/>
  <c r="AF42" i="5"/>
  <c r="AE42" i="5"/>
  <c r="AR42" i="5" s="1"/>
  <c r="BE42" i="5" s="1"/>
  <c r="BN41" i="5"/>
  <c r="BM41" i="5"/>
  <c r="BL41" i="5"/>
  <c r="BK41" i="5"/>
  <c r="BI41" i="5"/>
  <c r="BG41" i="5"/>
  <c r="BF41" i="5"/>
  <c r="BA41" i="5"/>
  <c r="AZ41" i="5"/>
  <c r="AY41" i="5"/>
  <c r="AX41" i="5"/>
  <c r="AT41" i="5"/>
  <c r="AS41" i="5"/>
  <c r="AN41" i="5"/>
  <c r="AM41" i="5"/>
  <c r="AL41" i="5"/>
  <c r="AG41" i="5"/>
  <c r="AF41" i="5"/>
  <c r="AE41" i="5"/>
  <c r="AR41" i="5" s="1"/>
  <c r="BE41" i="5" s="1"/>
  <c r="BN40" i="5"/>
  <c r="BM40" i="5"/>
  <c r="BL40" i="5"/>
  <c r="BK40" i="5"/>
  <c r="BG40" i="5"/>
  <c r="BF40" i="5"/>
  <c r="BA40" i="5"/>
  <c r="AZ40" i="5"/>
  <c r="AY40" i="5"/>
  <c r="AX40" i="5"/>
  <c r="AT40" i="5"/>
  <c r="AS40" i="5"/>
  <c r="AR40" i="5"/>
  <c r="BE40" i="5" s="1"/>
  <c r="AN40" i="5"/>
  <c r="AM40" i="5"/>
  <c r="AL40" i="5"/>
  <c r="AJ40" i="5"/>
  <c r="AH40" i="5"/>
  <c r="AG40" i="5"/>
  <c r="AF40" i="5"/>
  <c r="AE40" i="5"/>
  <c r="BN39" i="5"/>
  <c r="BM39" i="5"/>
  <c r="BL39" i="5"/>
  <c r="BK39" i="5"/>
  <c r="BG39" i="5"/>
  <c r="BF39" i="5"/>
  <c r="BE39" i="5"/>
  <c r="BA39" i="5"/>
  <c r="AZ39" i="5"/>
  <c r="AY39" i="5"/>
  <c r="AX39" i="5"/>
  <c r="AT39" i="5"/>
  <c r="AS39" i="5"/>
  <c r="AN39" i="5"/>
  <c r="AM39" i="5"/>
  <c r="AL39" i="5"/>
  <c r="AJ39" i="5"/>
  <c r="AI39" i="5"/>
  <c r="AG39" i="5"/>
  <c r="AF39" i="5"/>
  <c r="AE39" i="5"/>
  <c r="AR39" i="5" s="1"/>
  <c r="BN38" i="5"/>
  <c r="BM38" i="5"/>
  <c r="BL38" i="5"/>
  <c r="BK38" i="5"/>
  <c r="BI38" i="5"/>
  <c r="BH38" i="5"/>
  <c r="BG38" i="5"/>
  <c r="BF38" i="5"/>
  <c r="BA38" i="5"/>
  <c r="AZ38" i="5"/>
  <c r="AY38" i="5"/>
  <c r="AX38" i="5"/>
  <c r="AU38" i="5"/>
  <c r="AT38" i="5"/>
  <c r="AS38" i="5"/>
  <c r="AR38" i="5"/>
  <c r="BE38" i="5" s="1"/>
  <c r="AN38" i="5"/>
  <c r="AM38" i="5"/>
  <c r="AL38" i="5"/>
  <c r="AK38" i="5"/>
  <c r="AG38" i="5"/>
  <c r="AF38" i="5"/>
  <c r="BW38" i="5" s="1"/>
  <c r="AE38" i="5"/>
  <c r="BN37" i="5"/>
  <c r="BM37" i="5"/>
  <c r="BL37" i="5"/>
  <c r="BK37" i="5"/>
  <c r="BJ37" i="5"/>
  <c r="BG37" i="5"/>
  <c r="BF37" i="5"/>
  <c r="BA37" i="5"/>
  <c r="AZ37" i="5"/>
  <c r="AY37" i="5"/>
  <c r="AX37" i="5"/>
  <c r="AT37" i="5"/>
  <c r="AS37" i="5"/>
  <c r="AR37" i="5"/>
  <c r="BE37" i="5" s="1"/>
  <c r="AN37" i="5"/>
  <c r="AM37" i="5"/>
  <c r="AL37" i="5"/>
  <c r="AH37" i="5"/>
  <c r="AG37" i="5"/>
  <c r="AF37" i="5"/>
  <c r="AE37" i="5"/>
  <c r="BN36" i="5"/>
  <c r="BM36" i="5"/>
  <c r="BL36" i="5"/>
  <c r="BK36" i="5"/>
  <c r="BG36" i="5"/>
  <c r="BF36" i="5"/>
  <c r="BA36" i="5"/>
  <c r="AZ36" i="5"/>
  <c r="AY36" i="5"/>
  <c r="AX36" i="5"/>
  <c r="AT36" i="5"/>
  <c r="AS36" i="5"/>
  <c r="AN36" i="5"/>
  <c r="AM36" i="5"/>
  <c r="AL36" i="5"/>
  <c r="AJ36" i="5"/>
  <c r="AH36" i="5"/>
  <c r="AG36" i="5"/>
  <c r="AF36" i="5"/>
  <c r="AE36" i="5"/>
  <c r="AR36" i="5" s="1"/>
  <c r="BE36" i="5" s="1"/>
  <c r="BN35" i="5"/>
  <c r="BM35" i="5"/>
  <c r="BL35" i="5"/>
  <c r="BK35" i="5"/>
  <c r="BI35" i="5"/>
  <c r="BH35" i="5"/>
  <c r="BG35" i="5"/>
  <c r="BF35" i="5"/>
  <c r="BA35" i="5"/>
  <c r="AZ35" i="5"/>
  <c r="AY35" i="5"/>
  <c r="AX35" i="5"/>
  <c r="AT35" i="5"/>
  <c r="AS35" i="5"/>
  <c r="AN35" i="5"/>
  <c r="AM35" i="5"/>
  <c r="AL35" i="5"/>
  <c r="AG35" i="5"/>
  <c r="AF35" i="5"/>
  <c r="AE35" i="5"/>
  <c r="AR35" i="5" s="1"/>
  <c r="BE35" i="5" s="1"/>
  <c r="BN34" i="5"/>
  <c r="BM34" i="5"/>
  <c r="BL34" i="5"/>
  <c r="BK34" i="5"/>
  <c r="BJ34" i="5"/>
  <c r="BG34" i="5"/>
  <c r="BF34" i="5"/>
  <c r="BA34" i="5"/>
  <c r="AZ34" i="5"/>
  <c r="AY34" i="5"/>
  <c r="AX34" i="5"/>
  <c r="AT34" i="5"/>
  <c r="AS34" i="5"/>
  <c r="AR34" i="5"/>
  <c r="BE34" i="5" s="1"/>
  <c r="AN34" i="5"/>
  <c r="AM34" i="5"/>
  <c r="AL34" i="5"/>
  <c r="AJ34" i="5"/>
  <c r="AH34" i="5"/>
  <c r="AG34" i="5"/>
  <c r="AF34" i="5"/>
  <c r="AE34" i="5"/>
  <c r="BN33" i="5"/>
  <c r="BM33" i="5"/>
  <c r="BL33" i="5"/>
  <c r="BK33" i="5"/>
  <c r="BI33" i="5"/>
  <c r="BH33" i="5"/>
  <c r="BG33" i="5"/>
  <c r="BF33" i="5"/>
  <c r="BA33" i="5"/>
  <c r="AZ33" i="5"/>
  <c r="AY33" i="5"/>
  <c r="AX33" i="5"/>
  <c r="AT33" i="5"/>
  <c r="AS33" i="5"/>
  <c r="AN33" i="5"/>
  <c r="AM33" i="5"/>
  <c r="AL33" i="5"/>
  <c r="AH33" i="5"/>
  <c r="AG33" i="5"/>
  <c r="AF33" i="5"/>
  <c r="AE33" i="5"/>
  <c r="AR33" i="5" s="1"/>
  <c r="BE33" i="5" s="1"/>
  <c r="BN32" i="5"/>
  <c r="BM32" i="5"/>
  <c r="BL32" i="5"/>
  <c r="BK32" i="5"/>
  <c r="BG32" i="5"/>
  <c r="BF32" i="5"/>
  <c r="BA32" i="5"/>
  <c r="AZ32" i="5"/>
  <c r="AY32" i="5"/>
  <c r="AX32" i="5"/>
  <c r="AT32" i="5"/>
  <c r="AS32" i="5"/>
  <c r="AN32" i="5"/>
  <c r="AM32" i="5"/>
  <c r="AL32" i="5"/>
  <c r="AJ32" i="5"/>
  <c r="AG32" i="5"/>
  <c r="AF32" i="5"/>
  <c r="AE32" i="5"/>
  <c r="AR32" i="5" s="1"/>
  <c r="BE32" i="5" s="1"/>
  <c r="BN31" i="5"/>
  <c r="BM31" i="5"/>
  <c r="BL31" i="5"/>
  <c r="BK31" i="5"/>
  <c r="BI31" i="5"/>
  <c r="BG31" i="5"/>
  <c r="BF31" i="5"/>
  <c r="BA31" i="5"/>
  <c r="AZ31" i="5"/>
  <c r="AY31" i="5"/>
  <c r="AX31" i="5"/>
  <c r="AT31" i="5"/>
  <c r="AS31" i="5"/>
  <c r="AR31" i="5"/>
  <c r="BE31" i="5" s="1"/>
  <c r="AN31" i="5"/>
  <c r="AM31" i="5"/>
  <c r="AL31" i="5"/>
  <c r="AJ31" i="5"/>
  <c r="AH31" i="5"/>
  <c r="AG31" i="5"/>
  <c r="AF31" i="5"/>
  <c r="AE31" i="5"/>
  <c r="BN30" i="5"/>
  <c r="BM30" i="5"/>
  <c r="BL30" i="5"/>
  <c r="BK30" i="5"/>
  <c r="BI30" i="5"/>
  <c r="BH30" i="5"/>
  <c r="BG30" i="5"/>
  <c r="BF30" i="5"/>
  <c r="BA30" i="5"/>
  <c r="AZ30" i="5"/>
  <c r="AY30" i="5"/>
  <c r="AX30" i="5"/>
  <c r="AV30" i="5"/>
  <c r="AT30" i="5"/>
  <c r="AS30" i="5"/>
  <c r="AN30" i="5"/>
  <c r="AM30" i="5"/>
  <c r="AL30" i="5"/>
  <c r="AG30" i="5"/>
  <c r="AF30" i="5"/>
  <c r="AE30" i="5"/>
  <c r="AR30" i="5" s="1"/>
  <c r="BE30" i="5" s="1"/>
  <c r="BW29" i="5"/>
  <c r="BN29" i="5"/>
  <c r="BM29" i="5"/>
  <c r="BL29" i="5"/>
  <c r="BK29" i="5"/>
  <c r="BG29" i="5"/>
  <c r="BF29" i="5"/>
  <c r="BA29" i="5"/>
  <c r="AZ29" i="5"/>
  <c r="AY29" i="5"/>
  <c r="AX29" i="5"/>
  <c r="AT29" i="5"/>
  <c r="AS29" i="5"/>
  <c r="AN29" i="5"/>
  <c r="AM29" i="5"/>
  <c r="AL29" i="5"/>
  <c r="AK29" i="5"/>
  <c r="AJ29" i="5"/>
  <c r="AG29" i="5"/>
  <c r="AF29" i="5"/>
  <c r="AE29" i="5"/>
  <c r="AR29" i="5" s="1"/>
  <c r="BE29" i="5" s="1"/>
  <c r="BN28" i="5"/>
  <c r="BM28" i="5"/>
  <c r="BL28" i="5"/>
  <c r="BK28" i="5"/>
  <c r="BJ28" i="5"/>
  <c r="BI28" i="5"/>
  <c r="BH28" i="5"/>
  <c r="BG28" i="5"/>
  <c r="BQ28" i="5" s="1"/>
  <c r="BU28" i="5" s="1"/>
  <c r="BF28" i="5"/>
  <c r="BA28" i="5"/>
  <c r="AZ28" i="5"/>
  <c r="AY28" i="5"/>
  <c r="AX28" i="5"/>
  <c r="AT28" i="5"/>
  <c r="AS28" i="5"/>
  <c r="AR28" i="5"/>
  <c r="BE28" i="5" s="1"/>
  <c r="AN28" i="5"/>
  <c r="AM28" i="5"/>
  <c r="AL28" i="5"/>
  <c r="AH28" i="5"/>
  <c r="AG28" i="5"/>
  <c r="AF28" i="5"/>
  <c r="AE28" i="5"/>
  <c r="BN27" i="5"/>
  <c r="BM27" i="5"/>
  <c r="BL27" i="5"/>
  <c r="BK27" i="5"/>
  <c r="BH27" i="5"/>
  <c r="BG27" i="5"/>
  <c r="BF27" i="5"/>
  <c r="BE27" i="5"/>
  <c r="BA27" i="5"/>
  <c r="AZ27" i="5"/>
  <c r="AY27" i="5"/>
  <c r="AX27" i="5"/>
  <c r="AT27" i="5"/>
  <c r="AS27" i="5"/>
  <c r="AN27" i="5"/>
  <c r="AM27" i="5"/>
  <c r="AL27" i="5"/>
  <c r="AK27" i="5"/>
  <c r="AG27" i="5"/>
  <c r="AF27" i="5"/>
  <c r="AE27" i="5"/>
  <c r="AR27" i="5" s="1"/>
  <c r="BN26" i="5"/>
  <c r="BM26" i="5"/>
  <c r="BL26" i="5"/>
  <c r="BK26" i="5"/>
  <c r="BJ26" i="5"/>
  <c r="BG26" i="5"/>
  <c r="BF26" i="5"/>
  <c r="BA26" i="5"/>
  <c r="AZ26" i="5"/>
  <c r="AY26" i="5"/>
  <c r="AX26" i="5"/>
  <c r="AT26" i="5"/>
  <c r="AS26" i="5"/>
  <c r="AR26" i="5"/>
  <c r="BE26" i="5" s="1"/>
  <c r="AN26" i="5"/>
  <c r="AM26" i="5"/>
  <c r="AL26" i="5"/>
  <c r="AJ26" i="5"/>
  <c r="AH26" i="5"/>
  <c r="AG26" i="5"/>
  <c r="AF26" i="5"/>
  <c r="AE26" i="5"/>
  <c r="BN25" i="5"/>
  <c r="BM25" i="5"/>
  <c r="BL25" i="5"/>
  <c r="BK25" i="5"/>
  <c r="BI25" i="5"/>
  <c r="BH25" i="5"/>
  <c r="BG25" i="5"/>
  <c r="BF25" i="5"/>
  <c r="BA25" i="5"/>
  <c r="AZ25" i="5"/>
  <c r="AY25" i="5"/>
  <c r="AX25" i="5"/>
  <c r="AT25" i="5"/>
  <c r="AS25" i="5"/>
  <c r="AN25" i="5"/>
  <c r="AM25" i="5"/>
  <c r="AL25" i="5"/>
  <c r="AH25" i="5"/>
  <c r="AG25" i="5"/>
  <c r="AF25" i="5"/>
  <c r="AE25" i="5"/>
  <c r="AR25" i="5" s="1"/>
  <c r="BE25" i="5" s="1"/>
  <c r="BN24" i="5"/>
  <c r="BM24" i="5"/>
  <c r="BL24" i="5"/>
  <c r="BK24" i="5"/>
  <c r="BG24" i="5"/>
  <c r="BF24" i="5"/>
  <c r="BA24" i="5"/>
  <c r="AZ24" i="5"/>
  <c r="AY24" i="5"/>
  <c r="AX24" i="5"/>
  <c r="AT24" i="5"/>
  <c r="AS24" i="5"/>
  <c r="AN24" i="5"/>
  <c r="AM24" i="5"/>
  <c r="AL24" i="5"/>
  <c r="AK24" i="5"/>
  <c r="AJ24" i="5"/>
  <c r="AG24" i="5"/>
  <c r="AF24" i="5"/>
  <c r="AE24" i="5"/>
  <c r="AR24" i="5" s="1"/>
  <c r="BE24" i="5" s="1"/>
  <c r="BN23" i="5"/>
  <c r="BM23" i="5"/>
  <c r="BL23" i="5"/>
  <c r="BK23" i="5"/>
  <c r="BJ23" i="5"/>
  <c r="BI23" i="5"/>
  <c r="BG23" i="5"/>
  <c r="BF23" i="5"/>
  <c r="BA23" i="5"/>
  <c r="AZ23" i="5"/>
  <c r="AY23" i="5"/>
  <c r="AX23" i="5"/>
  <c r="AT23" i="5"/>
  <c r="AS23" i="5"/>
  <c r="AR23" i="5"/>
  <c r="BE23" i="5" s="1"/>
  <c r="AN23" i="5"/>
  <c r="AM23" i="5"/>
  <c r="AL23" i="5"/>
  <c r="AJ23" i="5"/>
  <c r="AH23" i="5"/>
  <c r="AG23" i="5"/>
  <c r="AF23" i="5"/>
  <c r="AE23" i="5"/>
  <c r="BN22" i="5"/>
  <c r="BM22" i="5"/>
  <c r="BL22" i="5"/>
  <c r="BK22" i="5"/>
  <c r="BI22" i="5"/>
  <c r="BH22" i="5"/>
  <c r="BG22" i="5"/>
  <c r="BF22" i="5"/>
  <c r="BA22" i="5"/>
  <c r="AZ22" i="5"/>
  <c r="AY22" i="5"/>
  <c r="AX22" i="5"/>
  <c r="AV22" i="5"/>
  <c r="AT22" i="5"/>
  <c r="AS22" i="5"/>
  <c r="AN22" i="5"/>
  <c r="AM22" i="5"/>
  <c r="AL22" i="5"/>
  <c r="AG22" i="5"/>
  <c r="AF22" i="5"/>
  <c r="AE22" i="5"/>
  <c r="AR22" i="5" s="1"/>
  <c r="BE22" i="5" s="1"/>
  <c r="BW21" i="5"/>
  <c r="BN21" i="5"/>
  <c r="BM21" i="5"/>
  <c r="BL21" i="5"/>
  <c r="BK21" i="5"/>
  <c r="BG21" i="5"/>
  <c r="BF21" i="5"/>
  <c r="BA21" i="5"/>
  <c r="AZ21" i="5"/>
  <c r="AY21" i="5"/>
  <c r="AX21" i="5"/>
  <c r="AU21" i="5"/>
  <c r="AT21" i="5"/>
  <c r="AS21" i="5"/>
  <c r="AN21" i="5"/>
  <c r="AM21" i="5"/>
  <c r="AL21" i="5"/>
  <c r="AK21" i="5"/>
  <c r="AJ21" i="5"/>
  <c r="AI21" i="5"/>
  <c r="AG21" i="5"/>
  <c r="AF21" i="5"/>
  <c r="AE21" i="5"/>
  <c r="AR21" i="5" s="1"/>
  <c r="BE21" i="5" s="1"/>
  <c r="BN20" i="5"/>
  <c r="BM20" i="5"/>
  <c r="BL20" i="5"/>
  <c r="BK20" i="5"/>
  <c r="BJ20" i="5"/>
  <c r="BI20" i="5"/>
  <c r="BH20" i="5"/>
  <c r="BG20" i="5"/>
  <c r="BF20" i="5"/>
  <c r="BA20" i="5"/>
  <c r="AZ20" i="5"/>
  <c r="AY20" i="5"/>
  <c r="AX20" i="5"/>
  <c r="AT20" i="5"/>
  <c r="AS20" i="5"/>
  <c r="AR20" i="5"/>
  <c r="BE20" i="5" s="1"/>
  <c r="AN20" i="5"/>
  <c r="AM20" i="5"/>
  <c r="AL20" i="5"/>
  <c r="AH20" i="5"/>
  <c r="AG20" i="5"/>
  <c r="AF20" i="5"/>
  <c r="AE20" i="5"/>
  <c r="BN19" i="5"/>
  <c r="BM19" i="5"/>
  <c r="BL19" i="5"/>
  <c r="BK19" i="5"/>
  <c r="BH19" i="5"/>
  <c r="BG19" i="5"/>
  <c r="BF19" i="5"/>
  <c r="BA19" i="5"/>
  <c r="AZ19" i="5"/>
  <c r="AY19" i="5"/>
  <c r="AX19" i="5"/>
  <c r="AT19" i="5"/>
  <c r="AS19" i="5"/>
  <c r="AN19" i="5"/>
  <c r="AM19" i="5"/>
  <c r="AL19" i="5"/>
  <c r="AK19" i="5"/>
  <c r="AG19" i="5"/>
  <c r="AF19" i="5"/>
  <c r="AE19" i="5"/>
  <c r="AR19" i="5" s="1"/>
  <c r="BE19" i="5" s="1"/>
  <c r="BN18" i="5"/>
  <c r="BM18" i="5"/>
  <c r="BL18" i="5"/>
  <c r="BK18" i="5"/>
  <c r="BJ18" i="5"/>
  <c r="BG18" i="5"/>
  <c r="BF18" i="5"/>
  <c r="BA18" i="5"/>
  <c r="AZ18" i="5"/>
  <c r="AY18" i="5"/>
  <c r="AX18" i="5"/>
  <c r="AT18" i="5"/>
  <c r="AS18" i="5"/>
  <c r="AR18" i="5"/>
  <c r="BE18" i="5" s="1"/>
  <c r="AN18" i="5"/>
  <c r="AM18" i="5"/>
  <c r="AL18" i="5"/>
  <c r="AJ18" i="5"/>
  <c r="AH18" i="5"/>
  <c r="AG18" i="5"/>
  <c r="AF18" i="5"/>
  <c r="AE18" i="5"/>
  <c r="BN17" i="5"/>
  <c r="BM17" i="5"/>
  <c r="BL17" i="5"/>
  <c r="BK17" i="5"/>
  <c r="BI17" i="5"/>
  <c r="BH17" i="5"/>
  <c r="BG17" i="5"/>
  <c r="BF17" i="5"/>
  <c r="BA17" i="5"/>
  <c r="AZ17" i="5"/>
  <c r="AY17" i="5"/>
  <c r="AX17" i="5"/>
  <c r="AT17" i="5"/>
  <c r="AS17" i="5"/>
  <c r="AN17" i="5"/>
  <c r="AM17" i="5"/>
  <c r="AL17" i="5"/>
  <c r="AH17" i="5"/>
  <c r="AG17" i="5"/>
  <c r="AF17" i="5"/>
  <c r="AE17" i="5"/>
  <c r="AR17" i="5" s="1"/>
  <c r="BE17" i="5" s="1"/>
  <c r="BN16" i="5"/>
  <c r="BM16" i="5"/>
  <c r="BL16" i="5"/>
  <c r="BK16" i="5"/>
  <c r="BG16" i="5"/>
  <c r="BF16" i="5"/>
  <c r="BA16" i="5"/>
  <c r="AZ16" i="5"/>
  <c r="AY16" i="5"/>
  <c r="AX16" i="5"/>
  <c r="AU16" i="5"/>
  <c r="AT16" i="5"/>
  <c r="AS16" i="5"/>
  <c r="AN16" i="5"/>
  <c r="AM16" i="5"/>
  <c r="AL16" i="5"/>
  <c r="AK16" i="5"/>
  <c r="AJ16" i="5"/>
  <c r="AG16" i="5"/>
  <c r="AF16" i="5"/>
  <c r="AE16" i="5"/>
  <c r="AR16" i="5" s="1"/>
  <c r="BE16" i="5" s="1"/>
  <c r="BN15" i="5"/>
  <c r="BM15" i="5"/>
  <c r="BL15" i="5"/>
  <c r="BK15" i="5"/>
  <c r="BJ15" i="5"/>
  <c r="BI15" i="5"/>
  <c r="BG15" i="5"/>
  <c r="BF15" i="5"/>
  <c r="BA15" i="5"/>
  <c r="AZ15" i="5"/>
  <c r="AY15" i="5"/>
  <c r="AX15" i="5"/>
  <c r="AT15" i="5"/>
  <c r="AS15" i="5"/>
  <c r="AR15" i="5"/>
  <c r="BE15" i="5" s="1"/>
  <c r="AN15" i="5"/>
  <c r="AM15" i="5"/>
  <c r="AL15" i="5"/>
  <c r="AJ15" i="5"/>
  <c r="AI15" i="5"/>
  <c r="AH15" i="5"/>
  <c r="AG15" i="5"/>
  <c r="AF15" i="5"/>
  <c r="AE15" i="5"/>
  <c r="BN14" i="5"/>
  <c r="BM14" i="5"/>
  <c r="BL14" i="5"/>
  <c r="BK14" i="5"/>
  <c r="BI14" i="5"/>
  <c r="BH14" i="5"/>
  <c r="BG14" i="5"/>
  <c r="BF14" i="5"/>
  <c r="BA14" i="5"/>
  <c r="AZ14" i="5"/>
  <c r="AY14" i="5"/>
  <c r="AX14" i="5"/>
  <c r="AT14" i="5"/>
  <c r="AS14" i="5"/>
  <c r="AN14" i="5"/>
  <c r="AM14" i="5"/>
  <c r="AL14" i="5"/>
  <c r="AG14" i="5"/>
  <c r="AF14" i="5"/>
  <c r="AE14" i="5"/>
  <c r="AR14" i="5" s="1"/>
  <c r="BE14" i="5" s="1"/>
  <c r="BW13" i="5"/>
  <c r="BN13" i="5"/>
  <c r="BM13" i="5"/>
  <c r="BL13" i="5"/>
  <c r="BK13" i="5"/>
  <c r="BG13" i="5"/>
  <c r="BF13" i="5"/>
  <c r="BE13" i="5"/>
  <c r="BA13" i="5"/>
  <c r="AZ13" i="5"/>
  <c r="AY13" i="5"/>
  <c r="AX13" i="5"/>
  <c r="AT13" i="5"/>
  <c r="AS13" i="5"/>
  <c r="AR13" i="5"/>
  <c r="AN13" i="5"/>
  <c r="AM13" i="5"/>
  <c r="AL13" i="5"/>
  <c r="AK13" i="5"/>
  <c r="AJ13" i="5"/>
  <c r="AG13" i="5"/>
  <c r="AF13" i="5"/>
  <c r="AE13" i="5"/>
  <c r="BN12" i="5"/>
  <c r="BM12" i="5"/>
  <c r="BL12" i="5"/>
  <c r="BK12" i="5"/>
  <c r="BJ12" i="5"/>
  <c r="BI12" i="5"/>
  <c r="BH12" i="5"/>
  <c r="BG12" i="5"/>
  <c r="BF12" i="5"/>
  <c r="BA12" i="5"/>
  <c r="AZ12" i="5"/>
  <c r="AY12" i="5"/>
  <c r="AX12" i="5"/>
  <c r="AT12" i="5"/>
  <c r="AS12" i="5"/>
  <c r="AR12" i="5"/>
  <c r="BE12" i="5" s="1"/>
  <c r="AN12" i="5"/>
  <c r="AM12" i="5"/>
  <c r="AL12" i="5"/>
  <c r="AH12" i="5"/>
  <c r="AG12" i="5"/>
  <c r="AF12" i="5"/>
  <c r="AE12" i="5"/>
  <c r="BN11" i="5"/>
  <c r="BM11" i="5"/>
  <c r="BL11" i="5"/>
  <c r="BK11" i="5"/>
  <c r="BH11" i="5"/>
  <c r="BG11" i="5"/>
  <c r="BF11" i="5"/>
  <c r="BA11" i="5"/>
  <c r="AZ11" i="5"/>
  <c r="AY11" i="5"/>
  <c r="AX11" i="5"/>
  <c r="AW11" i="5"/>
  <c r="AV11" i="5"/>
  <c r="AU11" i="5"/>
  <c r="AT11" i="5"/>
  <c r="AS11" i="5"/>
  <c r="AN11" i="5"/>
  <c r="AM11" i="5"/>
  <c r="AL11" i="5"/>
  <c r="AK11" i="5"/>
  <c r="AG11" i="5"/>
  <c r="AF11" i="5"/>
  <c r="AE11" i="5"/>
  <c r="AR11" i="5" s="1"/>
  <c r="BE11" i="5" s="1"/>
  <c r="BN10" i="5"/>
  <c r="BM10" i="5"/>
  <c r="BL10" i="5"/>
  <c r="BK10" i="5"/>
  <c r="BJ10" i="5"/>
  <c r="BG10" i="5"/>
  <c r="BF10" i="5"/>
  <c r="BA10" i="5"/>
  <c r="AZ10" i="5"/>
  <c r="AY10" i="5"/>
  <c r="AX10" i="5"/>
  <c r="AT10" i="5"/>
  <c r="AS10" i="5"/>
  <c r="AR10" i="5"/>
  <c r="BE10" i="5" s="1"/>
  <c r="AN10" i="5"/>
  <c r="AM10" i="5"/>
  <c r="AL10" i="5"/>
  <c r="AJ10" i="5"/>
  <c r="AI10" i="5"/>
  <c r="AH10" i="5"/>
  <c r="AG10" i="5"/>
  <c r="AF10" i="5"/>
  <c r="AE10" i="5"/>
  <c r="BN9" i="5"/>
  <c r="BM9" i="5"/>
  <c r="BL9" i="5"/>
  <c r="BK9" i="5"/>
  <c r="BI9" i="5"/>
  <c r="BH9" i="5"/>
  <c r="BG9" i="5"/>
  <c r="BF9" i="5"/>
  <c r="BA9" i="5"/>
  <c r="AZ9" i="5"/>
  <c r="AY9" i="5"/>
  <c r="AX9" i="5"/>
  <c r="AT9" i="5"/>
  <c r="AS9" i="5"/>
  <c r="AN9" i="5"/>
  <c r="AM9" i="5"/>
  <c r="AL9" i="5"/>
  <c r="AH9" i="5"/>
  <c r="AG9" i="5"/>
  <c r="AF9" i="5"/>
  <c r="AE9" i="5"/>
  <c r="AR9" i="5" s="1"/>
  <c r="BE9" i="5" s="1"/>
  <c r="AC4" i="5"/>
  <c r="AB4" i="5"/>
  <c r="AA4" i="5"/>
  <c r="Z4" i="5"/>
  <c r="Y4" i="5"/>
  <c r="W4" i="5"/>
  <c r="U4" i="5"/>
  <c r="T4" i="5"/>
  <c r="S4" i="5"/>
  <c r="R4" i="5"/>
  <c r="Q4" i="5"/>
  <c r="P4" i="5"/>
  <c r="N4" i="5"/>
  <c r="M4" i="5"/>
  <c r="L4" i="5"/>
  <c r="K4" i="5"/>
  <c r="I4" i="5"/>
  <c r="G4" i="5"/>
  <c r="AB3" i="5"/>
  <c r="BH79" i="5" s="1"/>
  <c r="Q3" i="5"/>
  <c r="BI62" i="5" s="1"/>
  <c r="G3" i="5"/>
  <c r="BJ44" i="5" s="1"/>
  <c r="AB2" i="5"/>
  <c r="Q2" i="5"/>
  <c r="G2" i="5"/>
  <c r="AB1" i="5"/>
  <c r="P1" i="5"/>
  <c r="G1" i="5"/>
  <c r="AJ71" i="5" s="1"/>
  <c r="C1" i="5"/>
  <c r="B1" i="5"/>
  <c r="Q1" i="5" s="1"/>
  <c r="AI29" i="5" s="1"/>
  <c r="AQ15" i="5" l="1"/>
  <c r="BS15" i="5" s="1"/>
  <c r="AQ17" i="5"/>
  <c r="BS17" i="5" s="1"/>
  <c r="AW119" i="5"/>
  <c r="AW111" i="5"/>
  <c r="AW103" i="5"/>
  <c r="AW95" i="5"/>
  <c r="AW122" i="5"/>
  <c r="AW114" i="5"/>
  <c r="AW106" i="5"/>
  <c r="AW98" i="5"/>
  <c r="AW90" i="5"/>
  <c r="AW117" i="5"/>
  <c r="AW109" i="5"/>
  <c r="AW101" i="5"/>
  <c r="AW93" i="5"/>
  <c r="AW116" i="5"/>
  <c r="AW108" i="5"/>
  <c r="AW100" i="5"/>
  <c r="AW92" i="5"/>
  <c r="AW121" i="5"/>
  <c r="AW107" i="5"/>
  <c r="AW94" i="5"/>
  <c r="AW91" i="5"/>
  <c r="AW81" i="5"/>
  <c r="AW120" i="5"/>
  <c r="AW84" i="5"/>
  <c r="AW118" i="5"/>
  <c r="AW105" i="5"/>
  <c r="AW89" i="5"/>
  <c r="AW87" i="5"/>
  <c r="AW110" i="5"/>
  <c r="AW96" i="5"/>
  <c r="AW86" i="5"/>
  <c r="AW78" i="5"/>
  <c r="AW73" i="5"/>
  <c r="AW112" i="5"/>
  <c r="AW104" i="5"/>
  <c r="AW102" i="5"/>
  <c r="AW75" i="5"/>
  <c r="AW115" i="5"/>
  <c r="AW80" i="5"/>
  <c r="AW71" i="5"/>
  <c r="AW88" i="5"/>
  <c r="AW85" i="5"/>
  <c r="AW70" i="5"/>
  <c r="AW97" i="5"/>
  <c r="AW76" i="5"/>
  <c r="AW74" i="5"/>
  <c r="AW66" i="5"/>
  <c r="AW62" i="5"/>
  <c r="AW54" i="5"/>
  <c r="AW46" i="5"/>
  <c r="AW38" i="5"/>
  <c r="AW83" i="5"/>
  <c r="AW57" i="5"/>
  <c r="AW49" i="5"/>
  <c r="AW77" i="5"/>
  <c r="AW72" i="5"/>
  <c r="AW60" i="5"/>
  <c r="AW52" i="5"/>
  <c r="AW123" i="5"/>
  <c r="AW113" i="5"/>
  <c r="AW67" i="5"/>
  <c r="AW59" i="5"/>
  <c r="AW51" i="5"/>
  <c r="AW82" i="5"/>
  <c r="AW65" i="5"/>
  <c r="AW37" i="5"/>
  <c r="AW31" i="5"/>
  <c r="AW23" i="5"/>
  <c r="AW15" i="5"/>
  <c r="AW18" i="5"/>
  <c r="AW10" i="5"/>
  <c r="AW32" i="5"/>
  <c r="AW79" i="5"/>
  <c r="AW68" i="5"/>
  <c r="AW56" i="5"/>
  <c r="AW43" i="5"/>
  <c r="AW34" i="5"/>
  <c r="AW26" i="5"/>
  <c r="AW39" i="5"/>
  <c r="AW55" i="5"/>
  <c r="AW40" i="5"/>
  <c r="BD40" i="5" s="1"/>
  <c r="BT40" i="5" s="1"/>
  <c r="AW36" i="5"/>
  <c r="AW29" i="5"/>
  <c r="AW21" i="5"/>
  <c r="AW13" i="5"/>
  <c r="AW53" i="5"/>
  <c r="AW50" i="5"/>
  <c r="AW24" i="5"/>
  <c r="AW99" i="5"/>
  <c r="AW69" i="5"/>
  <c r="AW42" i="5"/>
  <c r="AW27" i="5"/>
  <c r="AW64" i="5"/>
  <c r="AW48" i="5"/>
  <c r="AW44" i="5"/>
  <c r="AW30" i="5"/>
  <c r="AW63" i="5"/>
  <c r="AW61" i="5"/>
  <c r="AW58" i="5"/>
  <c r="AW45" i="5"/>
  <c r="AW28" i="5"/>
  <c r="AW20" i="5"/>
  <c r="AW12" i="5"/>
  <c r="AW16" i="5"/>
  <c r="AV116" i="5"/>
  <c r="AV108" i="5"/>
  <c r="AV100" i="5"/>
  <c r="AV92" i="5"/>
  <c r="AV119" i="5"/>
  <c r="BD119" i="5" s="1"/>
  <c r="BT119" i="5" s="1"/>
  <c r="AV111" i="5"/>
  <c r="AV103" i="5"/>
  <c r="AV95" i="5"/>
  <c r="AV122" i="5"/>
  <c r="AV114" i="5"/>
  <c r="AV106" i="5"/>
  <c r="AV98" i="5"/>
  <c r="AV90" i="5"/>
  <c r="BD90" i="5" s="1"/>
  <c r="BT90" i="5" s="1"/>
  <c r="AV121" i="5"/>
  <c r="AV113" i="5"/>
  <c r="AV105" i="5"/>
  <c r="AV97" i="5"/>
  <c r="AV89" i="5"/>
  <c r="AV110" i="5"/>
  <c r="AV96" i="5"/>
  <c r="AV93" i="5"/>
  <c r="AV86" i="5"/>
  <c r="AV78" i="5"/>
  <c r="AV107" i="5"/>
  <c r="AV94" i="5"/>
  <c r="AV91" i="5"/>
  <c r="AV120" i="5"/>
  <c r="BD120" i="5" s="1"/>
  <c r="BT120" i="5" s="1"/>
  <c r="AV117" i="5"/>
  <c r="AV84" i="5"/>
  <c r="AV123" i="5"/>
  <c r="AV112" i="5"/>
  <c r="AV109" i="5"/>
  <c r="AV88" i="5"/>
  <c r="AV85" i="5"/>
  <c r="AV70" i="5"/>
  <c r="AV73" i="5"/>
  <c r="AV104" i="5"/>
  <c r="AV102" i="5"/>
  <c r="AV75" i="5"/>
  <c r="AV68" i="5"/>
  <c r="AV99" i="5"/>
  <c r="AV87" i="5"/>
  <c r="AV81" i="5"/>
  <c r="AV67" i="5"/>
  <c r="AV80" i="5"/>
  <c r="BD80" i="5" s="1"/>
  <c r="BT80" i="5" s="1"/>
  <c r="AV59" i="5"/>
  <c r="AV51" i="5"/>
  <c r="AV43" i="5"/>
  <c r="AV35" i="5"/>
  <c r="AV118" i="5"/>
  <c r="AV76" i="5"/>
  <c r="BD76" i="5" s="1"/>
  <c r="BT76" i="5" s="1"/>
  <c r="AV74" i="5"/>
  <c r="AV66" i="5"/>
  <c r="AV62" i="5"/>
  <c r="AV54" i="5"/>
  <c r="AV46" i="5"/>
  <c r="AV101" i="5"/>
  <c r="AV83" i="5"/>
  <c r="AV57" i="5"/>
  <c r="AV49" i="5"/>
  <c r="BD49" i="5" s="1"/>
  <c r="BT49" i="5" s="1"/>
  <c r="AV115" i="5"/>
  <c r="BD115" i="5" s="1"/>
  <c r="BT115" i="5" s="1"/>
  <c r="AV82" i="5"/>
  <c r="AV64" i="5"/>
  <c r="AV56" i="5"/>
  <c r="AV48" i="5"/>
  <c r="AV61" i="5"/>
  <c r="AV58" i="5"/>
  <c r="AV45" i="5"/>
  <c r="AV28" i="5"/>
  <c r="AV20" i="5"/>
  <c r="AV12" i="5"/>
  <c r="AV15" i="5"/>
  <c r="AV77" i="5"/>
  <c r="AV65" i="5"/>
  <c r="AV37" i="5"/>
  <c r="AV31" i="5"/>
  <c r="AV23" i="5"/>
  <c r="AV21" i="5"/>
  <c r="BD21" i="5" s="1"/>
  <c r="BT21" i="5" s="1"/>
  <c r="AV13" i="5"/>
  <c r="AV79" i="5"/>
  <c r="AV71" i="5"/>
  <c r="AV34" i="5"/>
  <c r="AV26" i="5"/>
  <c r="AV18" i="5"/>
  <c r="AV10" i="5"/>
  <c r="AV29" i="5"/>
  <c r="AV72" i="5"/>
  <c r="AV55" i="5"/>
  <c r="AV52" i="5"/>
  <c r="AV40" i="5"/>
  <c r="AV36" i="5"/>
  <c r="AV53" i="5"/>
  <c r="AV50" i="5"/>
  <c r="AV39" i="5"/>
  <c r="AV32" i="5"/>
  <c r="AV69" i="5"/>
  <c r="AV42" i="5"/>
  <c r="AV38" i="5"/>
  <c r="AV27" i="5"/>
  <c r="BD27" i="5" s="1"/>
  <c r="BT27" i="5" s="1"/>
  <c r="AV63" i="5"/>
  <c r="AV60" i="5"/>
  <c r="AV47" i="5"/>
  <c r="AV41" i="5"/>
  <c r="AV33" i="5"/>
  <c r="AV25" i="5"/>
  <c r="AV17" i="5"/>
  <c r="AV9" i="5"/>
  <c r="BQ26" i="5"/>
  <c r="BU26" i="5" s="1"/>
  <c r="BW11" i="5"/>
  <c r="BQ12" i="5"/>
  <c r="BU12" i="5" s="1"/>
  <c r="AW19" i="5"/>
  <c r="BD22" i="5"/>
  <c r="BT22" i="5" s="1"/>
  <c r="AW35" i="5"/>
  <c r="BD42" i="5"/>
  <c r="BT42" i="5" s="1"/>
  <c r="BQ42" i="5"/>
  <c r="BU42" i="5" s="1"/>
  <c r="AW47" i="5"/>
  <c r="BD38" i="5"/>
  <c r="BT38" i="5" s="1"/>
  <c r="BD41" i="5"/>
  <c r="BT41" i="5" s="1"/>
  <c r="BQ44" i="5"/>
  <c r="BU44" i="5" s="1"/>
  <c r="BQ16" i="5"/>
  <c r="BU16" i="5" s="1"/>
  <c r="BW22" i="5"/>
  <c r="AW41" i="5"/>
  <c r="AU121" i="5"/>
  <c r="AU113" i="5"/>
  <c r="AU105" i="5"/>
  <c r="AU97" i="5"/>
  <c r="AU89" i="5"/>
  <c r="BD89" i="5" s="1"/>
  <c r="BT89" i="5" s="1"/>
  <c r="AU116" i="5"/>
  <c r="BD116" i="5" s="1"/>
  <c r="BT116" i="5" s="1"/>
  <c r="AU108" i="5"/>
  <c r="AU100" i="5"/>
  <c r="AU92" i="5"/>
  <c r="AU119" i="5"/>
  <c r="AU111" i="5"/>
  <c r="AU103" i="5"/>
  <c r="BD103" i="5" s="1"/>
  <c r="BT103" i="5" s="1"/>
  <c r="AU95" i="5"/>
  <c r="BD95" i="5" s="1"/>
  <c r="BT95" i="5" s="1"/>
  <c r="AU118" i="5"/>
  <c r="AU110" i="5"/>
  <c r="BD110" i="5" s="1"/>
  <c r="BT110" i="5" s="1"/>
  <c r="AU102" i="5"/>
  <c r="AU94" i="5"/>
  <c r="AU123" i="5"/>
  <c r="AU112" i="5"/>
  <c r="AU109" i="5"/>
  <c r="AU83" i="5"/>
  <c r="BD83" i="5" s="1"/>
  <c r="BT83" i="5" s="1"/>
  <c r="AU75" i="5"/>
  <c r="AU122" i="5"/>
  <c r="BD122" i="5" s="1"/>
  <c r="BT122" i="5" s="1"/>
  <c r="AU96" i="5"/>
  <c r="BD96" i="5" s="1"/>
  <c r="BT96" i="5" s="1"/>
  <c r="AU93" i="5"/>
  <c r="AU86" i="5"/>
  <c r="AU107" i="5"/>
  <c r="AU91" i="5"/>
  <c r="AU98" i="5"/>
  <c r="BD98" i="5" s="1"/>
  <c r="BT98" i="5" s="1"/>
  <c r="AU88" i="5"/>
  <c r="AU106" i="5"/>
  <c r="BD106" i="5" s="1"/>
  <c r="BT106" i="5" s="1"/>
  <c r="AU99" i="5"/>
  <c r="BD99" i="5" s="1"/>
  <c r="BT99" i="5" s="1"/>
  <c r="AU87" i="5"/>
  <c r="AU81" i="5"/>
  <c r="AU114" i="5"/>
  <c r="AU85" i="5"/>
  <c r="AU78" i="5"/>
  <c r="BD78" i="5" s="1"/>
  <c r="BT78" i="5" s="1"/>
  <c r="AU84" i="5"/>
  <c r="AU73" i="5"/>
  <c r="BD73" i="5" s="1"/>
  <c r="BT73" i="5" s="1"/>
  <c r="AU65" i="5"/>
  <c r="AU101" i="5"/>
  <c r="AU90" i="5"/>
  <c r="AU82" i="5"/>
  <c r="AU76" i="5"/>
  <c r="AU72" i="5"/>
  <c r="AU67" i="5"/>
  <c r="BD67" i="5" s="1"/>
  <c r="BT67" i="5" s="1"/>
  <c r="AU64" i="5"/>
  <c r="AU56" i="5"/>
  <c r="AU48" i="5"/>
  <c r="AU40" i="5"/>
  <c r="AU80" i="5"/>
  <c r="AU59" i="5"/>
  <c r="AU51" i="5"/>
  <c r="AU74" i="5"/>
  <c r="BD74" i="5" s="1"/>
  <c r="BT74" i="5" s="1"/>
  <c r="AU66" i="5"/>
  <c r="BD66" i="5" s="1"/>
  <c r="BT66" i="5" s="1"/>
  <c r="AU62" i="5"/>
  <c r="BD62" i="5" s="1"/>
  <c r="BT62" i="5" s="1"/>
  <c r="AU54" i="5"/>
  <c r="AU46" i="5"/>
  <c r="BD46" i="5" s="1"/>
  <c r="BT46" i="5" s="1"/>
  <c r="AU117" i="5"/>
  <c r="AU61" i="5"/>
  <c r="AU53" i="5"/>
  <c r="AU45" i="5"/>
  <c r="AU70" i="5"/>
  <c r="BD70" i="5" s="1"/>
  <c r="BT70" i="5" s="1"/>
  <c r="AU63" i="5"/>
  <c r="BD63" i="5" s="1"/>
  <c r="BT63" i="5" s="1"/>
  <c r="AU60" i="5"/>
  <c r="BD60" i="5" s="1"/>
  <c r="BT60" i="5" s="1"/>
  <c r="AU47" i="5"/>
  <c r="AU41" i="5"/>
  <c r="AU33" i="5"/>
  <c r="BD33" i="5" s="1"/>
  <c r="BT33" i="5" s="1"/>
  <c r="AU25" i="5"/>
  <c r="BD25" i="5" s="1"/>
  <c r="BT25" i="5" s="1"/>
  <c r="AU17" i="5"/>
  <c r="BD17" i="5" s="1"/>
  <c r="BT17" i="5" s="1"/>
  <c r="AU9" i="5"/>
  <c r="BD9" i="5" s="1"/>
  <c r="BT9" i="5" s="1"/>
  <c r="AU12" i="5"/>
  <c r="BD12" i="5" s="1"/>
  <c r="BT12" i="5" s="1"/>
  <c r="AU115" i="5"/>
  <c r="AU58" i="5"/>
  <c r="AU28" i="5"/>
  <c r="BD28" i="5" s="1"/>
  <c r="BT28" i="5" s="1"/>
  <c r="AU20" i="5"/>
  <c r="AU34" i="5"/>
  <c r="BD34" i="5" s="1"/>
  <c r="BT34" i="5" s="1"/>
  <c r="AU26" i="5"/>
  <c r="BD26" i="5" s="1"/>
  <c r="BT26" i="5" s="1"/>
  <c r="AU10" i="5"/>
  <c r="BD10" i="5" s="1"/>
  <c r="BT10" i="5" s="1"/>
  <c r="AU77" i="5"/>
  <c r="BD77" i="5" s="1"/>
  <c r="BT77" i="5" s="1"/>
  <c r="AU68" i="5"/>
  <c r="AU57" i="5"/>
  <c r="BD57" i="5" s="1"/>
  <c r="BT57" i="5" s="1"/>
  <c r="AU43" i="5"/>
  <c r="AU37" i="5"/>
  <c r="AU31" i="5"/>
  <c r="BD31" i="5" s="1"/>
  <c r="BT31" i="5" s="1"/>
  <c r="AU23" i="5"/>
  <c r="AU15" i="5"/>
  <c r="BD15" i="5" s="1"/>
  <c r="BT15" i="5" s="1"/>
  <c r="AU79" i="5"/>
  <c r="BD79" i="5" s="1"/>
  <c r="BT79" i="5" s="1"/>
  <c r="AU71" i="5"/>
  <c r="AU18" i="5"/>
  <c r="AU120" i="5"/>
  <c r="AU55" i="5"/>
  <c r="AU52" i="5"/>
  <c r="BD52" i="5" s="1"/>
  <c r="BT52" i="5" s="1"/>
  <c r="AU36" i="5"/>
  <c r="AU29" i="5"/>
  <c r="BD29" i="5" s="1"/>
  <c r="BT29" i="5" s="1"/>
  <c r="AU50" i="5"/>
  <c r="BD50" i="5" s="1"/>
  <c r="BT50" i="5" s="1"/>
  <c r="AU39" i="5"/>
  <c r="BD39" i="5" s="1"/>
  <c r="BT39" i="5" s="1"/>
  <c r="AU32" i="5"/>
  <c r="AU24" i="5"/>
  <c r="AU69" i="5"/>
  <c r="AU104" i="5"/>
  <c r="AU44" i="5"/>
  <c r="AU35" i="5"/>
  <c r="AU30" i="5"/>
  <c r="BD30" i="5" s="1"/>
  <c r="BT30" i="5" s="1"/>
  <c r="AU22" i="5"/>
  <c r="AU14" i="5"/>
  <c r="AW9" i="5"/>
  <c r="AV14" i="5"/>
  <c r="BD23" i="5"/>
  <c r="BT23" i="5" s="1"/>
  <c r="AW25" i="5"/>
  <c r="BW27" i="5"/>
  <c r="AU27" i="5"/>
  <c r="BD43" i="5"/>
  <c r="BT43" i="5" s="1"/>
  <c r="AW17" i="5"/>
  <c r="BW28" i="5"/>
  <c r="AQ28" i="5"/>
  <c r="BS28" i="5" s="1"/>
  <c r="AW33" i="5"/>
  <c r="AV16" i="5"/>
  <c r="AI13" i="5"/>
  <c r="AW14" i="5"/>
  <c r="BQ15" i="5"/>
  <c r="BU15" i="5" s="1"/>
  <c r="BW19" i="5"/>
  <c r="AU19" i="5"/>
  <c r="BD19" i="5" s="1"/>
  <c r="BT19" i="5" s="1"/>
  <c r="BQ20" i="5"/>
  <c r="BU20" i="5" s="1"/>
  <c r="AI23" i="5"/>
  <c r="BD35" i="5"/>
  <c r="BT35" i="5" s="1"/>
  <c r="BD36" i="5"/>
  <c r="BT36" i="5" s="1"/>
  <c r="BD53" i="5"/>
  <c r="BT53" i="5" s="1"/>
  <c r="BD14" i="5"/>
  <c r="BT14" i="5" s="1"/>
  <c r="AW22" i="5"/>
  <c r="BQ27" i="5"/>
  <c r="BU27" i="5" s="1"/>
  <c r="AV44" i="5"/>
  <c r="BD44" i="5" s="1"/>
  <c r="BT44" i="5" s="1"/>
  <c r="BD54" i="5"/>
  <c r="BT54" i="5" s="1"/>
  <c r="AI123" i="5"/>
  <c r="AI115" i="5"/>
  <c r="AI107" i="5"/>
  <c r="AQ107" i="5" s="1"/>
  <c r="BS107" i="5" s="1"/>
  <c r="AI99" i="5"/>
  <c r="AI91" i="5"/>
  <c r="AI118" i="5"/>
  <c r="AI110" i="5"/>
  <c r="AI102" i="5"/>
  <c r="AI94" i="5"/>
  <c r="AI121" i="5"/>
  <c r="AI113" i="5"/>
  <c r="AQ113" i="5" s="1"/>
  <c r="BS113" i="5" s="1"/>
  <c r="AI105" i="5"/>
  <c r="AI97" i="5"/>
  <c r="AI89" i="5"/>
  <c r="AI120" i="5"/>
  <c r="AI112" i="5"/>
  <c r="AI104" i="5"/>
  <c r="AI96" i="5"/>
  <c r="AI116" i="5"/>
  <c r="AI103" i="5"/>
  <c r="AI98" i="5"/>
  <c r="AI85" i="5"/>
  <c r="AI77" i="5"/>
  <c r="AI109" i="5"/>
  <c r="AI100" i="5"/>
  <c r="AI93" i="5"/>
  <c r="AI88" i="5"/>
  <c r="AI122" i="5"/>
  <c r="AQ122" i="5" s="1"/>
  <c r="BS122" i="5" s="1"/>
  <c r="AI114" i="5"/>
  <c r="AI106" i="5"/>
  <c r="AI92" i="5"/>
  <c r="AI87" i="5"/>
  <c r="AI82" i="5"/>
  <c r="AI111" i="5"/>
  <c r="AI108" i="5"/>
  <c r="AI76" i="5"/>
  <c r="AI119" i="5"/>
  <c r="AI81" i="5"/>
  <c r="AI67" i="5"/>
  <c r="AI101" i="5"/>
  <c r="AI95" i="5"/>
  <c r="AQ95" i="5" s="1"/>
  <c r="BS95" i="5" s="1"/>
  <c r="AI90" i="5"/>
  <c r="AI79" i="5"/>
  <c r="AI74" i="5"/>
  <c r="AI86" i="5"/>
  <c r="AI80" i="5"/>
  <c r="AI78" i="5"/>
  <c r="AI58" i="5"/>
  <c r="AI50" i="5"/>
  <c r="AQ50" i="5" s="1"/>
  <c r="BS50" i="5" s="1"/>
  <c r="AI42" i="5"/>
  <c r="AI61" i="5"/>
  <c r="AI53" i="5"/>
  <c r="AI83" i="5"/>
  <c r="AI72" i="5"/>
  <c r="AI64" i="5"/>
  <c r="AI56" i="5"/>
  <c r="AI48" i="5"/>
  <c r="AQ48" i="5" s="1"/>
  <c r="BS48" i="5" s="1"/>
  <c r="AI71" i="5"/>
  <c r="AI68" i="5"/>
  <c r="AQ68" i="5" s="1"/>
  <c r="BS68" i="5" s="1"/>
  <c r="AI63" i="5"/>
  <c r="AI55" i="5"/>
  <c r="AI47" i="5"/>
  <c r="AI73" i="5"/>
  <c r="AI70" i="5"/>
  <c r="AI65" i="5"/>
  <c r="AQ65" i="5" s="1"/>
  <c r="BS65" i="5" s="1"/>
  <c r="AI60" i="5"/>
  <c r="AI51" i="5"/>
  <c r="AI45" i="5"/>
  <c r="AI44" i="5"/>
  <c r="AI38" i="5"/>
  <c r="AI27" i="5"/>
  <c r="AI19" i="5"/>
  <c r="AI11" i="5"/>
  <c r="AI37" i="5"/>
  <c r="AI20" i="5"/>
  <c r="AQ20" i="5" s="1"/>
  <c r="BS20" i="5" s="1"/>
  <c r="AI35" i="5"/>
  <c r="AQ35" i="5" s="1"/>
  <c r="BS35" i="5" s="1"/>
  <c r="AI30" i="5"/>
  <c r="AI22" i="5"/>
  <c r="AI14" i="5"/>
  <c r="AI28" i="5"/>
  <c r="AI84" i="5"/>
  <c r="AI41" i="5"/>
  <c r="AQ41" i="5" s="1"/>
  <c r="BS41" i="5" s="1"/>
  <c r="AI33" i="5"/>
  <c r="AQ33" i="5" s="1"/>
  <c r="BS33" i="5" s="1"/>
  <c r="AI25" i="5"/>
  <c r="AI17" i="5"/>
  <c r="AI9" i="5"/>
  <c r="AI12" i="5"/>
  <c r="AQ12" i="5" s="1"/>
  <c r="BS12" i="5" s="1"/>
  <c r="AI75" i="5"/>
  <c r="AI62" i="5"/>
  <c r="AI57" i="5"/>
  <c r="AI46" i="5"/>
  <c r="AI66" i="5"/>
  <c r="AI59" i="5"/>
  <c r="AI52" i="5"/>
  <c r="AI43" i="5"/>
  <c r="AI40" i="5"/>
  <c r="AI31" i="5"/>
  <c r="AI69" i="5"/>
  <c r="AQ69" i="5" s="1"/>
  <c r="BS69" i="5" s="1"/>
  <c r="AI36" i="5"/>
  <c r="AQ36" i="5" s="1"/>
  <c r="BS36" i="5" s="1"/>
  <c r="AI34" i="5"/>
  <c r="AQ34" i="5" s="1"/>
  <c r="BS34" i="5" s="1"/>
  <c r="AI26" i="5"/>
  <c r="AQ26" i="5" s="1"/>
  <c r="BS26" i="5" s="1"/>
  <c r="AI117" i="5"/>
  <c r="AI54" i="5"/>
  <c r="AI49" i="5"/>
  <c r="AI32" i="5"/>
  <c r="AQ32" i="5" s="1"/>
  <c r="BS32" i="5" s="1"/>
  <c r="AI24" i="5"/>
  <c r="AI16" i="5"/>
  <c r="AQ10" i="5"/>
  <c r="BS10" i="5" s="1"/>
  <c r="BD11" i="5"/>
  <c r="BT11" i="5" s="1"/>
  <c r="AU13" i="5"/>
  <c r="BD13" i="5" s="1"/>
  <c r="BT13" i="5" s="1"/>
  <c r="AI18" i="5"/>
  <c r="AV19" i="5"/>
  <c r="BW20" i="5"/>
  <c r="BD20" i="5"/>
  <c r="BT20" i="5" s="1"/>
  <c r="AV24" i="5"/>
  <c r="BD47" i="5"/>
  <c r="BT47" i="5" s="1"/>
  <c r="BD55" i="5"/>
  <c r="BT55" i="5" s="1"/>
  <c r="AK121" i="5"/>
  <c r="AK113" i="5"/>
  <c r="AK105" i="5"/>
  <c r="AK97" i="5"/>
  <c r="AK89" i="5"/>
  <c r="AK116" i="5"/>
  <c r="BW116" i="5" s="1"/>
  <c r="AK108" i="5"/>
  <c r="BW108" i="5" s="1"/>
  <c r="AK100" i="5"/>
  <c r="BW100" i="5" s="1"/>
  <c r="AK92" i="5"/>
  <c r="BW92" i="5" s="1"/>
  <c r="AK119" i="5"/>
  <c r="BW119" i="5" s="1"/>
  <c r="AK111" i="5"/>
  <c r="BW111" i="5" s="1"/>
  <c r="AK103" i="5"/>
  <c r="BW103" i="5" s="1"/>
  <c r="AK95" i="5"/>
  <c r="BW95" i="5" s="1"/>
  <c r="AK118" i="5"/>
  <c r="AK110" i="5"/>
  <c r="AK102" i="5"/>
  <c r="AK94" i="5"/>
  <c r="BW94" i="5" s="1"/>
  <c r="AK122" i="5"/>
  <c r="BW122" i="5" s="1"/>
  <c r="AK107" i="5"/>
  <c r="AK91" i="5"/>
  <c r="AK83" i="5"/>
  <c r="AK75" i="5"/>
  <c r="BW75" i="5" s="1"/>
  <c r="AK120" i="5"/>
  <c r="BW120" i="5" s="1"/>
  <c r="AK86" i="5"/>
  <c r="BW86" i="5" s="1"/>
  <c r="AK117" i="5"/>
  <c r="BW117" i="5" s="1"/>
  <c r="AK106" i="5"/>
  <c r="BW106" i="5" s="1"/>
  <c r="AK90" i="5"/>
  <c r="BW90" i="5" s="1"/>
  <c r="AK109" i="5"/>
  <c r="BW109" i="5" s="1"/>
  <c r="AK96" i="5"/>
  <c r="AK93" i="5"/>
  <c r="BW93" i="5" s="1"/>
  <c r="AK88" i="5"/>
  <c r="BW88" i="5" s="1"/>
  <c r="AK114" i="5"/>
  <c r="BW114" i="5" s="1"/>
  <c r="AK81" i="5"/>
  <c r="AK123" i="5"/>
  <c r="AK104" i="5"/>
  <c r="AK78" i="5"/>
  <c r="AK115" i="5"/>
  <c r="AK84" i="5"/>
  <c r="BW84" i="5" s="1"/>
  <c r="AK73" i="5"/>
  <c r="BW73" i="5" s="1"/>
  <c r="AK65" i="5"/>
  <c r="BW65" i="5" s="1"/>
  <c r="AK112" i="5"/>
  <c r="BW112" i="5" s="1"/>
  <c r="AK85" i="5"/>
  <c r="AK76" i="5"/>
  <c r="BW76" i="5" s="1"/>
  <c r="AK72" i="5"/>
  <c r="AK101" i="5"/>
  <c r="BW101" i="5" s="1"/>
  <c r="AK98" i="5"/>
  <c r="BW98" i="5" s="1"/>
  <c r="AK74" i="5"/>
  <c r="BW74" i="5" s="1"/>
  <c r="AK67" i="5"/>
  <c r="BW67" i="5" s="1"/>
  <c r="AK64" i="5"/>
  <c r="BW64" i="5" s="1"/>
  <c r="AK56" i="5"/>
  <c r="AK48" i="5"/>
  <c r="AK40" i="5"/>
  <c r="BW40" i="5" s="1"/>
  <c r="AK59" i="5"/>
  <c r="BW59" i="5" s="1"/>
  <c r="AK51" i="5"/>
  <c r="BW51" i="5" s="1"/>
  <c r="AK66" i="5"/>
  <c r="BW66" i="5" s="1"/>
  <c r="AK62" i="5"/>
  <c r="BW62" i="5" s="1"/>
  <c r="AK54" i="5"/>
  <c r="BW54" i="5" s="1"/>
  <c r="AK46" i="5"/>
  <c r="BW46" i="5" s="1"/>
  <c r="AK80" i="5"/>
  <c r="AK61" i="5"/>
  <c r="AK53" i="5"/>
  <c r="AH120" i="5"/>
  <c r="AH112" i="5"/>
  <c r="AQ112" i="5" s="1"/>
  <c r="BS112" i="5" s="1"/>
  <c r="AH104" i="5"/>
  <c r="AQ104" i="5" s="1"/>
  <c r="BS104" i="5" s="1"/>
  <c r="AH96" i="5"/>
  <c r="AH123" i="5"/>
  <c r="AH115" i="5"/>
  <c r="AH107" i="5"/>
  <c r="AH99" i="5"/>
  <c r="AH91" i="5"/>
  <c r="AQ91" i="5" s="1"/>
  <c r="BS91" i="5" s="1"/>
  <c r="AH118" i="5"/>
  <c r="AH110" i="5"/>
  <c r="AQ110" i="5" s="1"/>
  <c r="BS110" i="5" s="1"/>
  <c r="AH102" i="5"/>
  <c r="AH94" i="5"/>
  <c r="AH117" i="5"/>
  <c r="AH109" i="5"/>
  <c r="AH101" i="5"/>
  <c r="AH93" i="5"/>
  <c r="AH121" i="5"/>
  <c r="AQ121" i="5" s="1"/>
  <c r="BS121" i="5" s="1"/>
  <c r="AH114" i="5"/>
  <c r="AQ114" i="5" s="1"/>
  <c r="BS114" i="5" s="1"/>
  <c r="AH82" i="5"/>
  <c r="AH116" i="5"/>
  <c r="AH103" i="5"/>
  <c r="AH98" i="5"/>
  <c r="AH85" i="5"/>
  <c r="AH105" i="5"/>
  <c r="AH100" i="5"/>
  <c r="AQ100" i="5" s="1"/>
  <c r="BS100" i="5" s="1"/>
  <c r="AH89" i="5"/>
  <c r="AH88" i="5"/>
  <c r="AQ88" i="5" s="1"/>
  <c r="BS88" i="5" s="1"/>
  <c r="AH119" i="5"/>
  <c r="AH87" i="5"/>
  <c r="AH122" i="5"/>
  <c r="AH95" i="5"/>
  <c r="AH90" i="5"/>
  <c r="AH79" i="5"/>
  <c r="AQ79" i="5" s="1"/>
  <c r="BS79" i="5" s="1"/>
  <c r="AH74" i="5"/>
  <c r="AQ74" i="5" s="1"/>
  <c r="BS74" i="5" s="1"/>
  <c r="AH106" i="5"/>
  <c r="AQ106" i="5" s="1"/>
  <c r="BS106" i="5" s="1"/>
  <c r="AH92" i="5"/>
  <c r="AH111" i="5"/>
  <c r="AH108" i="5"/>
  <c r="AH76" i="5"/>
  <c r="AH72" i="5"/>
  <c r="AH83" i="5"/>
  <c r="AQ83" i="5" s="1"/>
  <c r="BS83" i="5" s="1"/>
  <c r="AH77" i="5"/>
  <c r="AQ77" i="5" s="1"/>
  <c r="BS77" i="5" s="1"/>
  <c r="AH71" i="5"/>
  <c r="AQ71" i="5" s="1"/>
  <c r="BS71" i="5" s="1"/>
  <c r="AH81" i="5"/>
  <c r="AH68" i="5"/>
  <c r="AH63" i="5"/>
  <c r="AH55" i="5"/>
  <c r="AQ55" i="5" s="1"/>
  <c r="BS55" i="5" s="1"/>
  <c r="AH47" i="5"/>
  <c r="AH39" i="5"/>
  <c r="AQ39" i="5" s="1"/>
  <c r="BS39" i="5" s="1"/>
  <c r="AH86" i="5"/>
  <c r="AH80" i="5"/>
  <c r="AQ80" i="5" s="1"/>
  <c r="BS80" i="5" s="1"/>
  <c r="AH78" i="5"/>
  <c r="AH58" i="5"/>
  <c r="AH50" i="5"/>
  <c r="AH67" i="5"/>
  <c r="AH61" i="5"/>
  <c r="AH53" i="5"/>
  <c r="AQ53" i="5" s="1"/>
  <c r="BS53" i="5" s="1"/>
  <c r="AH45" i="5"/>
  <c r="AH75" i="5"/>
  <c r="AH70" i="5"/>
  <c r="AH69" i="5"/>
  <c r="AH65" i="5"/>
  <c r="AH60" i="5"/>
  <c r="AH52" i="5"/>
  <c r="AQ52" i="5" s="1"/>
  <c r="BS52" i="5" s="1"/>
  <c r="BI10" i="5"/>
  <c r="AJ11" i="5"/>
  <c r="AH13" i="5"/>
  <c r="AQ13" i="5" s="1"/>
  <c r="BS13" i="5" s="1"/>
  <c r="BJ13" i="5"/>
  <c r="AK14" i="5"/>
  <c r="BW14" i="5" s="1"/>
  <c r="BH15" i="5"/>
  <c r="BW16" i="5"/>
  <c r="BI18" i="5"/>
  <c r="BQ18" i="5" s="1"/>
  <c r="BU18" i="5" s="1"/>
  <c r="AJ19" i="5"/>
  <c r="AH21" i="5"/>
  <c r="AQ21" i="5" s="1"/>
  <c r="BS21" i="5" s="1"/>
  <c r="BJ21" i="5"/>
  <c r="BQ21" i="5" s="1"/>
  <c r="BU21" i="5" s="1"/>
  <c r="AK22" i="5"/>
  <c r="BH23" i="5"/>
  <c r="BQ23" i="5" s="1"/>
  <c r="BU23" i="5" s="1"/>
  <c r="BW24" i="5"/>
  <c r="BI26" i="5"/>
  <c r="AJ27" i="5"/>
  <c r="AH29" i="5"/>
  <c r="AQ29" i="5" s="1"/>
  <c r="BS29" i="5" s="1"/>
  <c r="BJ29" i="5"/>
  <c r="AK30" i="5"/>
  <c r="BW30" i="5" s="1"/>
  <c r="BH31" i="5"/>
  <c r="BI34" i="5"/>
  <c r="AK35" i="5"/>
  <c r="BI37" i="5"/>
  <c r="AJ38" i="5"/>
  <c r="AQ40" i="5"/>
  <c r="BS40" i="5" s="1"/>
  <c r="AJ42" i="5"/>
  <c r="BI43" i="5"/>
  <c r="BQ43" i="5" s="1"/>
  <c r="BU43" i="5" s="1"/>
  <c r="AJ44" i="5"/>
  <c r="AK45" i="5"/>
  <c r="BI45" i="5"/>
  <c r="AJ47" i="5"/>
  <c r="BW48" i="5"/>
  <c r="BD48" i="5"/>
  <c r="BT48" i="5" s="1"/>
  <c r="BI54" i="5"/>
  <c r="AK58" i="5"/>
  <c r="BH58" i="5"/>
  <c r="BQ58" i="5" s="1"/>
  <c r="BU58" i="5" s="1"/>
  <c r="AJ60" i="5"/>
  <c r="BI61" i="5"/>
  <c r="AJ63" i="5"/>
  <c r="BD64" i="5"/>
  <c r="BT64" i="5" s="1"/>
  <c r="AJ65" i="5"/>
  <c r="AK70" i="5"/>
  <c r="BW70" i="5" s="1"/>
  <c r="BJ70" i="5"/>
  <c r="AJ73" i="5"/>
  <c r="BD86" i="5"/>
  <c r="BT86" i="5" s="1"/>
  <c r="BH86" i="5"/>
  <c r="BQ86" i="5" s="1"/>
  <c r="BU86" i="5" s="1"/>
  <c r="BD59" i="5"/>
  <c r="BT59" i="5" s="1"/>
  <c r="AK60" i="5"/>
  <c r="BW60" i="5" s="1"/>
  <c r="AK63" i="5"/>
  <c r="AK82" i="5"/>
  <c r="BW82" i="5" s="1"/>
  <c r="BQ116" i="5"/>
  <c r="BU116" i="5" s="1"/>
  <c r="BJ31" i="5"/>
  <c r="BQ31" i="5" s="1"/>
  <c r="BU31" i="5" s="1"/>
  <c r="AK32" i="5"/>
  <c r="BW32" i="5" s="1"/>
  <c r="AH43" i="5"/>
  <c r="AH48" i="5"/>
  <c r="BI48" i="5"/>
  <c r="BQ48" i="5" s="1"/>
  <c r="BU48" i="5" s="1"/>
  <c r="AK49" i="5"/>
  <c r="BW49" i="5" s="1"/>
  <c r="BJ49" i="5"/>
  <c r="AH59" i="5"/>
  <c r="AQ59" i="5" s="1"/>
  <c r="BS59" i="5" s="1"/>
  <c r="BI59" i="5"/>
  <c r="BQ59" i="5" s="1"/>
  <c r="BU59" i="5" s="1"/>
  <c r="BQ62" i="5"/>
  <c r="BU62" i="5" s="1"/>
  <c r="AH64" i="5"/>
  <c r="AQ64" i="5" s="1"/>
  <c r="BS64" i="5" s="1"/>
  <c r="BI64" i="5"/>
  <c r="BQ64" i="5" s="1"/>
  <c r="BU64" i="5" s="1"/>
  <c r="AH66" i="5"/>
  <c r="AQ66" i="5" s="1"/>
  <c r="BS66" i="5" s="1"/>
  <c r="BI67" i="5"/>
  <c r="BQ67" i="5" s="1"/>
  <c r="BU67" i="5" s="1"/>
  <c r="BH69" i="5"/>
  <c r="BQ69" i="5" s="1"/>
  <c r="BU69" i="5" s="1"/>
  <c r="BD71" i="5"/>
  <c r="BT71" i="5" s="1"/>
  <c r="BD72" i="5"/>
  <c r="BT72" i="5" s="1"/>
  <c r="BD75" i="5"/>
  <c r="BT75" i="5" s="1"/>
  <c r="BW81" i="5"/>
  <c r="AK87" i="5"/>
  <c r="BW87" i="5" s="1"/>
  <c r="BI92" i="5"/>
  <c r="AH113" i="5"/>
  <c r="BD37" i="5"/>
  <c r="BT37" i="5" s="1"/>
  <c r="AK39" i="5"/>
  <c r="BW39" i="5" s="1"/>
  <c r="BJ41" i="5"/>
  <c r="BH44" i="5"/>
  <c r="AH46" i="5"/>
  <c r="BJ48" i="5"/>
  <c r="BW53" i="5"/>
  <c r="BH53" i="5"/>
  <c r="AH57" i="5"/>
  <c r="AQ57" i="5" s="1"/>
  <c r="BS57" i="5" s="1"/>
  <c r="BJ59" i="5"/>
  <c r="AH62" i="5"/>
  <c r="BJ64" i="5"/>
  <c r="BJ66" i="5"/>
  <c r="BJ67" i="5"/>
  <c r="BD68" i="5"/>
  <c r="BT68" i="5" s="1"/>
  <c r="AK69" i="5"/>
  <c r="BW69" i="5" s="1"/>
  <c r="BJ69" i="5"/>
  <c r="BH72" i="5"/>
  <c r="BD84" i="5"/>
  <c r="BT84" i="5" s="1"/>
  <c r="BH123" i="5"/>
  <c r="BQ123" i="5" s="1"/>
  <c r="BU123" i="5" s="1"/>
  <c r="BJ25" i="5"/>
  <c r="BQ25" i="5" s="1"/>
  <c r="BU25" i="5" s="1"/>
  <c r="AQ30" i="5"/>
  <c r="BS30" i="5" s="1"/>
  <c r="AH41" i="5"/>
  <c r="BH42" i="5"/>
  <c r="AJ43" i="5"/>
  <c r="BI46" i="5"/>
  <c r="AK50" i="5"/>
  <c r="BW50" i="5" s="1"/>
  <c r="BH50" i="5"/>
  <c r="AJ52" i="5"/>
  <c r="BI53" i="5"/>
  <c r="AJ55" i="5"/>
  <c r="BW56" i="5"/>
  <c r="BD56" i="5"/>
  <c r="BT56" i="5" s="1"/>
  <c r="BQ57" i="5"/>
  <c r="BU57" i="5" s="1"/>
  <c r="BD65" i="5"/>
  <c r="BT65" i="5" s="1"/>
  <c r="AJ66" i="5"/>
  <c r="BW72" i="5"/>
  <c r="AH84" i="5"/>
  <c r="AQ84" i="5" s="1"/>
  <c r="BS84" i="5" s="1"/>
  <c r="BJ120" i="5"/>
  <c r="BJ112" i="5"/>
  <c r="BQ112" i="5" s="1"/>
  <c r="BU112" i="5" s="1"/>
  <c r="BJ104" i="5"/>
  <c r="BJ96" i="5"/>
  <c r="BJ88" i="5"/>
  <c r="BJ123" i="5"/>
  <c r="BJ115" i="5"/>
  <c r="BJ107" i="5"/>
  <c r="BJ99" i="5"/>
  <c r="BJ91" i="5"/>
  <c r="BJ118" i="5"/>
  <c r="BJ110" i="5"/>
  <c r="BJ102" i="5"/>
  <c r="BJ94" i="5"/>
  <c r="BJ117" i="5"/>
  <c r="BJ109" i="5"/>
  <c r="BJ101" i="5"/>
  <c r="BJ93" i="5"/>
  <c r="BJ122" i="5"/>
  <c r="BJ116" i="5"/>
  <c r="BJ82" i="5"/>
  <c r="BJ105" i="5"/>
  <c r="BJ100" i="5"/>
  <c r="BJ89" i="5"/>
  <c r="BJ85" i="5"/>
  <c r="BJ111" i="5"/>
  <c r="BJ106" i="5"/>
  <c r="BJ90" i="5"/>
  <c r="BJ121" i="5"/>
  <c r="BJ103" i="5"/>
  <c r="BJ87" i="5"/>
  <c r="BQ87" i="5" s="1"/>
  <c r="BU87" i="5" s="1"/>
  <c r="BJ95" i="5"/>
  <c r="BJ80" i="5"/>
  <c r="BJ77" i="5"/>
  <c r="BJ74" i="5"/>
  <c r="BJ84" i="5"/>
  <c r="BJ114" i="5"/>
  <c r="BJ92" i="5"/>
  <c r="BJ83" i="5"/>
  <c r="BJ79" i="5"/>
  <c r="BJ72" i="5"/>
  <c r="BJ75" i="5"/>
  <c r="BJ71" i="5"/>
  <c r="BJ97" i="5"/>
  <c r="BJ81" i="5"/>
  <c r="BJ78" i="5"/>
  <c r="BJ76" i="5"/>
  <c r="BJ63" i="5"/>
  <c r="BJ55" i="5"/>
  <c r="BJ47" i="5"/>
  <c r="BJ39" i="5"/>
  <c r="BJ86" i="5"/>
  <c r="BJ58" i="5"/>
  <c r="BJ50" i="5"/>
  <c r="BJ65" i="5"/>
  <c r="BJ61" i="5"/>
  <c r="BJ53" i="5"/>
  <c r="BJ45" i="5"/>
  <c r="BQ45" i="5" s="1"/>
  <c r="BU45" i="5" s="1"/>
  <c r="BJ108" i="5"/>
  <c r="BJ60" i="5"/>
  <c r="BJ52" i="5"/>
  <c r="AK10" i="5"/>
  <c r="BW10" i="5" s="1"/>
  <c r="BJ17" i="5"/>
  <c r="BQ17" i="5" s="1"/>
  <c r="BU17" i="5" s="1"/>
  <c r="AK34" i="5"/>
  <c r="BJ35" i="5"/>
  <c r="BQ35" i="5" s="1"/>
  <c r="BU35" i="5" s="1"/>
  <c r="AJ118" i="5"/>
  <c r="AJ110" i="5"/>
  <c r="AJ102" i="5"/>
  <c r="AJ94" i="5"/>
  <c r="AJ121" i="5"/>
  <c r="AJ113" i="5"/>
  <c r="AJ105" i="5"/>
  <c r="AJ97" i="5"/>
  <c r="AJ89" i="5"/>
  <c r="AJ116" i="5"/>
  <c r="AJ108" i="5"/>
  <c r="AJ100" i="5"/>
  <c r="AJ92" i="5"/>
  <c r="AJ123" i="5"/>
  <c r="AJ115" i="5"/>
  <c r="AJ107" i="5"/>
  <c r="AJ99" i="5"/>
  <c r="AJ91" i="5"/>
  <c r="AJ109" i="5"/>
  <c r="AJ96" i="5"/>
  <c r="AJ93" i="5"/>
  <c r="AJ88" i="5"/>
  <c r="AJ80" i="5"/>
  <c r="AJ122" i="5"/>
  <c r="AJ120" i="5"/>
  <c r="AQ120" i="5" s="1"/>
  <c r="BS120" i="5" s="1"/>
  <c r="AJ111" i="5"/>
  <c r="AJ86" i="5"/>
  <c r="AJ112" i="5"/>
  <c r="AJ103" i="5"/>
  <c r="AJ98" i="5"/>
  <c r="AJ85" i="5"/>
  <c r="AJ76" i="5"/>
  <c r="AJ72" i="5"/>
  <c r="AJ119" i="5"/>
  <c r="AJ114" i="5"/>
  <c r="AJ81" i="5"/>
  <c r="AJ117" i="5"/>
  <c r="AJ104" i="5"/>
  <c r="AJ78" i="5"/>
  <c r="AJ75" i="5"/>
  <c r="AJ70" i="5"/>
  <c r="AQ70" i="5" s="1"/>
  <c r="BS70" i="5" s="1"/>
  <c r="AJ106" i="5"/>
  <c r="AJ87" i="5"/>
  <c r="AJ82" i="5"/>
  <c r="AJ69" i="5"/>
  <c r="AJ61" i="5"/>
  <c r="AJ53" i="5"/>
  <c r="AJ45" i="5"/>
  <c r="AJ37" i="5"/>
  <c r="AJ101" i="5"/>
  <c r="AJ90" i="5"/>
  <c r="AJ83" i="5"/>
  <c r="AJ74" i="5"/>
  <c r="AJ67" i="5"/>
  <c r="AQ67" i="5" s="1"/>
  <c r="BS67" i="5" s="1"/>
  <c r="AJ64" i="5"/>
  <c r="AJ56" i="5"/>
  <c r="AJ48" i="5"/>
  <c r="AJ59" i="5"/>
  <c r="AJ51" i="5"/>
  <c r="AJ58" i="5"/>
  <c r="AJ50" i="5"/>
  <c r="BI117" i="5"/>
  <c r="BI109" i="5"/>
  <c r="BI101" i="5"/>
  <c r="BI93" i="5"/>
  <c r="BI120" i="5"/>
  <c r="BI112" i="5"/>
  <c r="BI104" i="5"/>
  <c r="BI96" i="5"/>
  <c r="BI123" i="5"/>
  <c r="BI115" i="5"/>
  <c r="BQ115" i="5" s="1"/>
  <c r="BU115" i="5" s="1"/>
  <c r="BI107" i="5"/>
  <c r="BI99" i="5"/>
  <c r="BI91" i="5"/>
  <c r="BI122" i="5"/>
  <c r="BI114" i="5"/>
  <c r="BI106" i="5"/>
  <c r="BI98" i="5"/>
  <c r="BQ98" i="5" s="1"/>
  <c r="BU98" i="5" s="1"/>
  <c r="BI90" i="5"/>
  <c r="BQ90" i="5" s="1"/>
  <c r="BU90" i="5" s="1"/>
  <c r="BI121" i="5"/>
  <c r="BI103" i="5"/>
  <c r="BI94" i="5"/>
  <c r="BI87" i="5"/>
  <c r="BI79" i="5"/>
  <c r="BQ79" i="5" s="1"/>
  <c r="BU79" i="5" s="1"/>
  <c r="BI116" i="5"/>
  <c r="BI118" i="5"/>
  <c r="BQ118" i="5" s="1"/>
  <c r="BU118" i="5" s="1"/>
  <c r="BI105" i="5"/>
  <c r="BI100" i="5"/>
  <c r="BI89" i="5"/>
  <c r="BI85" i="5"/>
  <c r="BI110" i="5"/>
  <c r="BI84" i="5"/>
  <c r="BI88" i="5"/>
  <c r="BI75" i="5"/>
  <c r="BI71" i="5"/>
  <c r="BI102" i="5"/>
  <c r="BQ102" i="5" s="1"/>
  <c r="BU102" i="5" s="1"/>
  <c r="BI95" i="5"/>
  <c r="BQ95" i="5" s="1"/>
  <c r="BU95" i="5" s="1"/>
  <c r="BI80" i="5"/>
  <c r="BI77" i="5"/>
  <c r="BI74" i="5"/>
  <c r="BI111" i="5"/>
  <c r="BI69" i="5"/>
  <c r="BI68" i="5"/>
  <c r="BI108" i="5"/>
  <c r="BQ108" i="5" s="1"/>
  <c r="BU108" i="5" s="1"/>
  <c r="BI60" i="5"/>
  <c r="BI52" i="5"/>
  <c r="BI44" i="5"/>
  <c r="BI36" i="5"/>
  <c r="BI97" i="5"/>
  <c r="BI83" i="5"/>
  <c r="BI81" i="5"/>
  <c r="BQ81" i="5" s="1"/>
  <c r="BU81" i="5" s="1"/>
  <c r="BI78" i="5"/>
  <c r="BQ78" i="5" s="1"/>
  <c r="BU78" i="5" s="1"/>
  <c r="BI76" i="5"/>
  <c r="BI63" i="5"/>
  <c r="BI55" i="5"/>
  <c r="BI47" i="5"/>
  <c r="BI86" i="5"/>
  <c r="BI72" i="5"/>
  <c r="BQ72" i="5" s="1"/>
  <c r="BU72" i="5" s="1"/>
  <c r="BI58" i="5"/>
  <c r="BI50" i="5"/>
  <c r="BI113" i="5"/>
  <c r="BQ113" i="5" s="1"/>
  <c r="BU113" i="5" s="1"/>
  <c r="BI66" i="5"/>
  <c r="BI57" i="5"/>
  <c r="BI49" i="5"/>
  <c r="BI11" i="5"/>
  <c r="BQ11" i="5" s="1"/>
  <c r="BU11" i="5" s="1"/>
  <c r="AJ12" i="5"/>
  <c r="AH14" i="5"/>
  <c r="AQ14" i="5" s="1"/>
  <c r="BS14" i="5" s="1"/>
  <c r="BJ14" i="5"/>
  <c r="BQ14" i="5" s="1"/>
  <c r="BU14" i="5" s="1"/>
  <c r="AK15" i="5"/>
  <c r="BW15" i="5" s="1"/>
  <c r="BH16" i="5"/>
  <c r="BI19" i="5"/>
  <c r="BQ19" i="5" s="1"/>
  <c r="BU19" i="5" s="1"/>
  <c r="AJ20" i="5"/>
  <c r="AH22" i="5"/>
  <c r="AQ22" i="5" s="1"/>
  <c r="BS22" i="5" s="1"/>
  <c r="BJ22" i="5"/>
  <c r="BQ22" i="5" s="1"/>
  <c r="BU22" i="5" s="1"/>
  <c r="AK23" i="5"/>
  <c r="BW23" i="5" s="1"/>
  <c r="BH24" i="5"/>
  <c r="BI27" i="5"/>
  <c r="AJ28" i="5"/>
  <c r="AH30" i="5"/>
  <c r="BJ30" i="5"/>
  <c r="BQ30" i="5" s="1"/>
  <c r="BU30" i="5" s="1"/>
  <c r="AK31" i="5"/>
  <c r="BW31" i="5" s="1"/>
  <c r="BH32" i="5"/>
  <c r="BQ32" i="5" s="1"/>
  <c r="BU32" i="5" s="1"/>
  <c r="AH35" i="5"/>
  <c r="BW35" i="5"/>
  <c r="AK37" i="5"/>
  <c r="BW37" i="5" s="1"/>
  <c r="BJ38" i="5"/>
  <c r="BQ38" i="5" s="1"/>
  <c r="BU38" i="5" s="1"/>
  <c r="BH39" i="5"/>
  <c r="BQ39" i="5" s="1"/>
  <c r="BU39" i="5" s="1"/>
  <c r="BH40" i="5"/>
  <c r="BQ40" i="5" s="1"/>
  <c r="BU40" i="5" s="1"/>
  <c r="BW42" i="5"/>
  <c r="BI42" i="5"/>
  <c r="AK43" i="5"/>
  <c r="BW43" i="5" s="1"/>
  <c r="BW45" i="5"/>
  <c r="BD45" i="5"/>
  <c r="BT45" i="5" s="1"/>
  <c r="AJ46" i="5"/>
  <c r="BJ46" i="5"/>
  <c r="BD51" i="5"/>
  <c r="BT51" i="5" s="1"/>
  <c r="BH51" i="5"/>
  <c r="AK52" i="5"/>
  <c r="BW52" i="5" s="1"/>
  <c r="AK55" i="5"/>
  <c r="BW55" i="5" s="1"/>
  <c r="BH56" i="5"/>
  <c r="AJ57" i="5"/>
  <c r="BD58" i="5"/>
  <c r="BT58" i="5" s="1"/>
  <c r="AQ60" i="5"/>
  <c r="BS60" i="5" s="1"/>
  <c r="BD61" i="5"/>
  <c r="BT61" i="5" s="1"/>
  <c r="AJ62" i="5"/>
  <c r="BJ62" i="5"/>
  <c r="BH68" i="5"/>
  <c r="AK71" i="5"/>
  <c r="BW71" i="5" s="1"/>
  <c r="BH71" i="5"/>
  <c r="BQ71" i="5" s="1"/>
  <c r="BU71" i="5" s="1"/>
  <c r="AQ73" i="5"/>
  <c r="BS73" i="5" s="1"/>
  <c r="BI73" i="5"/>
  <c r="AJ77" i="5"/>
  <c r="BW78" i="5"/>
  <c r="AJ79" i="5"/>
  <c r="BW83" i="5"/>
  <c r="BJ98" i="5"/>
  <c r="AK99" i="5"/>
  <c r="BI119" i="5"/>
  <c r="BJ9" i="5"/>
  <c r="BQ9" i="5" s="1"/>
  <c r="BU9" i="5" s="1"/>
  <c r="AK18" i="5"/>
  <c r="BW18" i="5" s="1"/>
  <c r="BJ33" i="5"/>
  <c r="BQ33" i="5" s="1"/>
  <c r="BU33" i="5" s="1"/>
  <c r="AK36" i="5"/>
  <c r="AK12" i="5"/>
  <c r="BW12" i="5" s="1"/>
  <c r="BI16" i="5"/>
  <c r="AJ17" i="5"/>
  <c r="AH19" i="5"/>
  <c r="AQ19" i="5" s="1"/>
  <c r="BS19" i="5" s="1"/>
  <c r="BI24" i="5"/>
  <c r="BQ24" i="5" s="1"/>
  <c r="BU24" i="5" s="1"/>
  <c r="AJ25" i="5"/>
  <c r="AH27" i="5"/>
  <c r="AQ27" i="5" s="1"/>
  <c r="BS27" i="5" s="1"/>
  <c r="BJ27" i="5"/>
  <c r="AK28" i="5"/>
  <c r="BH29" i="5"/>
  <c r="BQ29" i="5" s="1"/>
  <c r="BU29" i="5" s="1"/>
  <c r="BI32" i="5"/>
  <c r="AJ33" i="5"/>
  <c r="BH36" i="5"/>
  <c r="BQ36" i="5" s="1"/>
  <c r="BU36" i="5" s="1"/>
  <c r="AH38" i="5"/>
  <c r="AQ38" i="5" s="1"/>
  <c r="BS38" i="5" s="1"/>
  <c r="BI39" i="5"/>
  <c r="BI40" i="5"/>
  <c r="AJ41" i="5"/>
  <c r="BJ42" i="5"/>
  <c r="AH44" i="5"/>
  <c r="AQ44" i="5" s="1"/>
  <c r="BS44" i="5" s="1"/>
  <c r="AQ47" i="5"/>
  <c r="BS47" i="5" s="1"/>
  <c r="AQ49" i="5"/>
  <c r="BS49" i="5" s="1"/>
  <c r="AH51" i="5"/>
  <c r="AQ51" i="5" s="1"/>
  <c r="BS51" i="5" s="1"/>
  <c r="BI51" i="5"/>
  <c r="BQ51" i="5" s="1"/>
  <c r="BU51" i="5" s="1"/>
  <c r="AH56" i="5"/>
  <c r="BI56" i="5"/>
  <c r="AK57" i="5"/>
  <c r="BW57" i="5" s="1"/>
  <c r="BJ57" i="5"/>
  <c r="BW58" i="5"/>
  <c r="AQ58" i="5"/>
  <c r="BS58" i="5" s="1"/>
  <c r="AQ63" i="5"/>
  <c r="BS63" i="5" s="1"/>
  <c r="BH65" i="5"/>
  <c r="BQ65" i="5" s="1"/>
  <c r="BU65" i="5" s="1"/>
  <c r="AJ68" i="5"/>
  <c r="BJ68" i="5"/>
  <c r="BH70" i="5"/>
  <c r="AH73" i="5"/>
  <c r="BJ73" i="5"/>
  <c r="AK77" i="5"/>
  <c r="BW77" i="5" s="1"/>
  <c r="AK79" i="5"/>
  <c r="BW79" i="5" s="1"/>
  <c r="BI82" i="5"/>
  <c r="AJ84" i="5"/>
  <c r="AH97" i="5"/>
  <c r="AQ97" i="5" s="1"/>
  <c r="BS97" i="5" s="1"/>
  <c r="BJ113" i="5"/>
  <c r="BJ119" i="5"/>
  <c r="AK26" i="5"/>
  <c r="BW26" i="5" s="1"/>
  <c r="BH122" i="5"/>
  <c r="BH114" i="5"/>
  <c r="BH106" i="5"/>
  <c r="BH98" i="5"/>
  <c r="BH90" i="5"/>
  <c r="BH117" i="5"/>
  <c r="BQ117" i="5" s="1"/>
  <c r="BU117" i="5" s="1"/>
  <c r="BH109" i="5"/>
  <c r="BQ109" i="5" s="1"/>
  <c r="BU109" i="5" s="1"/>
  <c r="BH101" i="5"/>
  <c r="BQ101" i="5" s="1"/>
  <c r="BU101" i="5" s="1"/>
  <c r="BH93" i="5"/>
  <c r="BH120" i="5"/>
  <c r="BH112" i="5"/>
  <c r="BH104" i="5"/>
  <c r="BQ104" i="5" s="1"/>
  <c r="BU104" i="5" s="1"/>
  <c r="BH96" i="5"/>
  <c r="BQ96" i="5" s="1"/>
  <c r="BU96" i="5" s="1"/>
  <c r="BH88" i="5"/>
  <c r="BQ88" i="5" s="1"/>
  <c r="BU88" i="5" s="1"/>
  <c r="BH119" i="5"/>
  <c r="BH111" i="5"/>
  <c r="BQ111" i="5" s="1"/>
  <c r="BU111" i="5" s="1"/>
  <c r="BH103" i="5"/>
  <c r="BH95" i="5"/>
  <c r="BH110" i="5"/>
  <c r="BH107" i="5"/>
  <c r="BH91" i="5"/>
  <c r="BH84" i="5"/>
  <c r="BQ84" i="5" s="1"/>
  <c r="BU84" i="5" s="1"/>
  <c r="BH76" i="5"/>
  <c r="BQ76" i="5" s="1"/>
  <c r="BU76" i="5" s="1"/>
  <c r="BH121" i="5"/>
  <c r="BQ121" i="5" s="1"/>
  <c r="BU121" i="5" s="1"/>
  <c r="BH94" i="5"/>
  <c r="BQ94" i="5" s="1"/>
  <c r="BU94" i="5" s="1"/>
  <c r="BH87" i="5"/>
  <c r="BH116" i="5"/>
  <c r="BH108" i="5"/>
  <c r="BH97" i="5"/>
  <c r="BQ97" i="5" s="1"/>
  <c r="BU97" i="5" s="1"/>
  <c r="BH92" i="5"/>
  <c r="BH100" i="5"/>
  <c r="BQ100" i="5" s="1"/>
  <c r="BU100" i="5" s="1"/>
  <c r="BH75" i="5"/>
  <c r="BH115" i="5"/>
  <c r="BH102" i="5"/>
  <c r="BH89" i="5"/>
  <c r="BH80" i="5"/>
  <c r="BH77" i="5"/>
  <c r="BH74" i="5"/>
  <c r="BQ74" i="5" s="1"/>
  <c r="BU74" i="5" s="1"/>
  <c r="BH66" i="5"/>
  <c r="BQ66" i="5" s="1"/>
  <c r="BU66" i="5" s="1"/>
  <c r="BH99" i="5"/>
  <c r="BQ99" i="5" s="1"/>
  <c r="BU99" i="5" s="1"/>
  <c r="BH85" i="5"/>
  <c r="BH78" i="5"/>
  <c r="BH73" i="5"/>
  <c r="BH113" i="5"/>
  <c r="BH57" i="5"/>
  <c r="BH49" i="5"/>
  <c r="BQ49" i="5" s="1"/>
  <c r="BU49" i="5" s="1"/>
  <c r="BH41" i="5"/>
  <c r="BQ41" i="5" s="1"/>
  <c r="BU41" i="5" s="1"/>
  <c r="BH60" i="5"/>
  <c r="BH52" i="5"/>
  <c r="BQ52" i="5" s="1"/>
  <c r="BU52" i="5" s="1"/>
  <c r="BH118" i="5"/>
  <c r="BH83" i="5"/>
  <c r="BQ83" i="5" s="1"/>
  <c r="BU83" i="5" s="1"/>
  <c r="BH81" i="5"/>
  <c r="BH63" i="5"/>
  <c r="BQ63" i="5" s="1"/>
  <c r="BU63" i="5" s="1"/>
  <c r="BH55" i="5"/>
  <c r="BQ55" i="5" s="1"/>
  <c r="BU55" i="5" s="1"/>
  <c r="BH47" i="5"/>
  <c r="BQ47" i="5" s="1"/>
  <c r="BU47" i="5" s="1"/>
  <c r="BH105" i="5"/>
  <c r="BQ105" i="5" s="1"/>
  <c r="BU105" i="5" s="1"/>
  <c r="BH82" i="5"/>
  <c r="BQ82" i="5" s="1"/>
  <c r="BU82" i="5" s="1"/>
  <c r="BH62" i="5"/>
  <c r="BH54" i="5"/>
  <c r="BQ54" i="5" s="1"/>
  <c r="BU54" i="5" s="1"/>
  <c r="BH46" i="5"/>
  <c r="BQ46" i="5" s="1"/>
  <c r="BU46" i="5" s="1"/>
  <c r="AJ9" i="5"/>
  <c r="AH11" i="5"/>
  <c r="AQ11" i="5" s="1"/>
  <c r="BS11" i="5" s="1"/>
  <c r="BJ11" i="5"/>
  <c r="BH13" i="5"/>
  <c r="BQ13" i="5" s="1"/>
  <c r="BU13" i="5" s="1"/>
  <c r="BJ19" i="5"/>
  <c r="AK20" i="5"/>
  <c r="BH21" i="5"/>
  <c r="AK9" i="5"/>
  <c r="BW9" i="5" s="1"/>
  <c r="BH10" i="5"/>
  <c r="BQ10" i="5" s="1"/>
  <c r="BU10" i="5" s="1"/>
  <c r="BI13" i="5"/>
  <c r="AJ14" i="5"/>
  <c r="AH16" i="5"/>
  <c r="AQ16" i="5" s="1"/>
  <c r="BS16" i="5" s="1"/>
  <c r="BJ16" i="5"/>
  <c r="AK17" i="5"/>
  <c r="BW17" i="5" s="1"/>
  <c r="BH18" i="5"/>
  <c r="BI21" i="5"/>
  <c r="AJ22" i="5"/>
  <c r="AH24" i="5"/>
  <c r="AQ24" i="5" s="1"/>
  <c r="BS24" i="5" s="1"/>
  <c r="BJ24" i="5"/>
  <c r="AK25" i="5"/>
  <c r="BW25" i="5" s="1"/>
  <c r="BH26" i="5"/>
  <c r="BI29" i="5"/>
  <c r="AJ30" i="5"/>
  <c r="AH32" i="5"/>
  <c r="BJ32" i="5"/>
  <c r="AK33" i="5"/>
  <c r="BW33" i="5" s="1"/>
  <c r="BW34" i="5"/>
  <c r="BH34" i="5"/>
  <c r="BQ34" i="5" s="1"/>
  <c r="BU34" i="5" s="1"/>
  <c r="AJ35" i="5"/>
  <c r="BJ36" i="5"/>
  <c r="BW36" i="5"/>
  <c r="BH37" i="5"/>
  <c r="BQ37" i="5" s="1"/>
  <c r="BU37" i="5" s="1"/>
  <c r="BJ40" i="5"/>
  <c r="AK41" i="5"/>
  <c r="BW41" i="5" s="1"/>
  <c r="AH42" i="5"/>
  <c r="AQ42" i="5" s="1"/>
  <c r="BS42" i="5" s="1"/>
  <c r="BH43" i="5"/>
  <c r="BH45" i="5"/>
  <c r="AH49" i="5"/>
  <c r="BJ51" i="5"/>
  <c r="AH54" i="5"/>
  <c r="AQ54" i="5" s="1"/>
  <c r="BS54" i="5" s="1"/>
  <c r="BJ56" i="5"/>
  <c r="BQ56" i="5" s="1"/>
  <c r="BU56" i="5" s="1"/>
  <c r="BQ60" i="5"/>
  <c r="BU60" i="5" s="1"/>
  <c r="BW61" i="5"/>
  <c r="BH61" i="5"/>
  <c r="BQ61" i="5" s="1"/>
  <c r="BU61" i="5" s="1"/>
  <c r="BI65" i="5"/>
  <c r="AK68" i="5"/>
  <c r="BW68" i="5" s="1"/>
  <c r="BI70" i="5"/>
  <c r="AJ95" i="5"/>
  <c r="BD104" i="5"/>
  <c r="BT104" i="5" s="1"/>
  <c r="AQ108" i="5"/>
  <c r="BS108" i="5" s="1"/>
  <c r="BW47" i="5"/>
  <c r="BW63" i="5"/>
  <c r="BQ70" i="5"/>
  <c r="BU70" i="5" s="1"/>
  <c r="BQ73" i="5"/>
  <c r="BU73" i="5" s="1"/>
  <c r="AQ82" i="5"/>
  <c r="BS82" i="5" s="1"/>
  <c r="BD93" i="5"/>
  <c r="BT93" i="5" s="1"/>
  <c r="BD105" i="5"/>
  <c r="BT105" i="5" s="1"/>
  <c r="AQ109" i="5"/>
  <c r="BS109" i="5" s="1"/>
  <c r="BW115" i="5"/>
  <c r="AQ115" i="5"/>
  <c r="BS115" i="5" s="1"/>
  <c r="BD118" i="5"/>
  <c r="BT118" i="5" s="1"/>
  <c r="BD81" i="5"/>
  <c r="BT81" i="5" s="1"/>
  <c r="BQ85" i="5"/>
  <c r="BU85" i="5" s="1"/>
  <c r="AQ86" i="5"/>
  <c r="BS86" i="5" s="1"/>
  <c r="BD87" i="5"/>
  <c r="BT87" i="5" s="1"/>
  <c r="BQ75" i="5"/>
  <c r="BU75" i="5" s="1"/>
  <c r="BD82" i="5"/>
  <c r="BT82" i="5" s="1"/>
  <c r="BD109" i="5"/>
  <c r="BT109" i="5" s="1"/>
  <c r="BD69" i="5"/>
  <c r="BT69" i="5" s="1"/>
  <c r="BQ110" i="5"/>
  <c r="BU110" i="5" s="1"/>
  <c r="BW118" i="5"/>
  <c r="AQ118" i="5"/>
  <c r="BS118" i="5" s="1"/>
  <c r="BW80" i="5"/>
  <c r="BD85" i="5"/>
  <c r="BT85" i="5" s="1"/>
  <c r="AQ87" i="5"/>
  <c r="BS87" i="5" s="1"/>
  <c r="BD88" i="5"/>
  <c r="BT88" i="5" s="1"/>
  <c r="BD91" i="5"/>
  <c r="BT91" i="5" s="1"/>
  <c r="BW105" i="5"/>
  <c r="BD107" i="5"/>
  <c r="BT107" i="5" s="1"/>
  <c r="BD112" i="5"/>
  <c r="BT112" i="5" s="1"/>
  <c r="BD114" i="5"/>
  <c r="BT114" i="5" s="1"/>
  <c r="BW85" i="5"/>
  <c r="AQ85" i="5"/>
  <c r="BS85" i="5" s="1"/>
  <c r="BW89" i="5"/>
  <c r="AQ90" i="5"/>
  <c r="BS90" i="5" s="1"/>
  <c r="BD100" i="5"/>
  <c r="BT100" i="5" s="1"/>
  <c r="BD101" i="5"/>
  <c r="BT101" i="5" s="1"/>
  <c r="BW102" i="5"/>
  <c r="AQ102" i="5"/>
  <c r="BS102" i="5" s="1"/>
  <c r="BQ106" i="5"/>
  <c r="BU106" i="5" s="1"/>
  <c r="BD94" i="5"/>
  <c r="BT94" i="5" s="1"/>
  <c r="BW99" i="5"/>
  <c r="AQ99" i="5"/>
  <c r="BS99" i="5" s="1"/>
  <c r="AQ101" i="5"/>
  <c r="BS101" i="5" s="1"/>
  <c r="BD92" i="5"/>
  <c r="BT92" i="5" s="1"/>
  <c r="BD102" i="5"/>
  <c r="BT102" i="5" s="1"/>
  <c r="BD108" i="5"/>
  <c r="BT108" i="5" s="1"/>
  <c r="BW113" i="5"/>
  <c r="BD113" i="5"/>
  <c r="BT113" i="5" s="1"/>
  <c r="BQ114" i="5"/>
  <c r="BU114" i="5" s="1"/>
  <c r="BW91" i="5"/>
  <c r="AQ93" i="5"/>
  <c r="BS93" i="5" s="1"/>
  <c r="AQ96" i="5"/>
  <c r="BS96" i="5" s="1"/>
  <c r="AQ98" i="5"/>
  <c r="BS98" i="5" s="1"/>
  <c r="BQ103" i="5"/>
  <c r="BU103" i="5" s="1"/>
  <c r="BW107" i="5"/>
  <c r="BW121" i="5"/>
  <c r="BQ122" i="5"/>
  <c r="BU122" i="5" s="1"/>
  <c r="BQ92" i="5"/>
  <c r="BU92" i="5" s="1"/>
  <c r="BQ93" i="5"/>
  <c r="BU93" i="5" s="1"/>
  <c r="BD121" i="5"/>
  <c r="BT121" i="5" s="1"/>
  <c r="BD123" i="5"/>
  <c r="BT123" i="5" s="1"/>
  <c r="BW97" i="5"/>
  <c r="BD97" i="5"/>
  <c r="BT97" i="5" s="1"/>
  <c r="BW110" i="5"/>
  <c r="BQ119" i="5"/>
  <c r="BU119" i="5" s="1"/>
  <c r="BW123" i="5"/>
  <c r="AQ123" i="5"/>
  <c r="BS123" i="5" s="1"/>
  <c r="BW96" i="5"/>
  <c r="BW104" i="5"/>
  <c r="BQ77" i="5" l="1"/>
  <c r="BU77" i="5" s="1"/>
  <c r="AQ62" i="5"/>
  <c r="BS62" i="5" s="1"/>
  <c r="AQ78" i="5"/>
  <c r="BS78" i="5" s="1"/>
  <c r="AQ81" i="5"/>
  <c r="BS81" i="5" s="1"/>
  <c r="AQ92" i="5"/>
  <c r="BS92" i="5" s="1"/>
  <c r="AQ119" i="5"/>
  <c r="BS119" i="5" s="1"/>
  <c r="AQ116" i="5"/>
  <c r="BS116" i="5" s="1"/>
  <c r="AQ94" i="5"/>
  <c r="BS94" i="5" s="1"/>
  <c r="AQ23" i="5"/>
  <c r="BS23" i="5" s="1"/>
  <c r="BD16" i="5"/>
  <c r="BT16" i="5" s="1"/>
  <c r="AQ75" i="5"/>
  <c r="BS75" i="5" s="1"/>
  <c r="AQ25" i="5"/>
  <c r="BS25" i="5" s="1"/>
  <c r="BQ50" i="5"/>
  <c r="BU50" i="5" s="1"/>
  <c r="AQ45" i="5"/>
  <c r="BS45" i="5" s="1"/>
  <c r="AQ89" i="5"/>
  <c r="BS89" i="5" s="1"/>
  <c r="BQ53" i="5"/>
  <c r="BU53" i="5" s="1"/>
  <c r="AQ37" i="5"/>
  <c r="BS37" i="5" s="1"/>
  <c r="AQ18" i="5"/>
  <c r="BS18" i="5" s="1"/>
  <c r="AQ117" i="5"/>
  <c r="BS117" i="5" s="1"/>
  <c r="BQ80" i="5"/>
  <c r="BU80" i="5" s="1"/>
  <c r="BQ107" i="5"/>
  <c r="BU107" i="5" s="1"/>
  <c r="BQ68" i="5"/>
  <c r="BU68" i="5" s="1"/>
  <c r="AQ76" i="5"/>
  <c r="BS76" i="5" s="1"/>
  <c r="BQ89" i="5"/>
  <c r="BU89" i="5" s="1"/>
  <c r="BD24" i="5"/>
  <c r="BT24" i="5" s="1"/>
  <c r="BD117" i="5"/>
  <c r="BT117" i="5" s="1"/>
  <c r="BD111" i="5"/>
  <c r="BT111" i="5" s="1"/>
  <c r="BQ91" i="5"/>
  <c r="BU91" i="5" s="1"/>
  <c r="AQ61" i="5"/>
  <c r="BS61" i="5" s="1"/>
  <c r="AQ72" i="5"/>
  <c r="BS72" i="5" s="1"/>
  <c r="AQ105" i="5"/>
  <c r="BS105" i="5" s="1"/>
  <c r="AQ31" i="5"/>
  <c r="BS31" i="5" s="1"/>
  <c r="BQ120" i="5"/>
  <c r="BU120" i="5" s="1"/>
  <c r="AQ56" i="5"/>
  <c r="BS56" i="5" s="1"/>
  <c r="AQ46" i="5"/>
  <c r="BS46" i="5" s="1"/>
  <c r="AQ43" i="5"/>
  <c r="BS43" i="5" s="1"/>
  <c r="AQ111" i="5"/>
  <c r="BS111" i="5" s="1"/>
  <c r="AQ103" i="5"/>
  <c r="BS103" i="5" s="1"/>
  <c r="AQ9" i="5"/>
  <c r="BS9" i="5" s="1"/>
  <c r="BD32" i="5"/>
  <c r="BT32" i="5" s="1"/>
  <c r="BD18" i="5"/>
  <c r="BT18" i="5" s="1"/>
  <c r="F64" i="1" l="1"/>
  <c r="E73" i="3"/>
  <c r="E70" i="3"/>
  <c r="D70" i="3"/>
  <c r="E67" i="3"/>
  <c r="D65" i="3"/>
  <c r="E65" i="3" s="1"/>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 r="E73" i="2"/>
  <c r="E70" i="2"/>
  <c r="F70" i="2" s="1"/>
  <c r="D70" i="2"/>
  <c r="E67" i="2"/>
  <c r="D65" i="2"/>
  <c r="E65" i="2" s="1"/>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E70" i="1"/>
  <c r="D70" i="1"/>
  <c r="D65" i="1"/>
  <c r="E73" i="1"/>
  <c r="F70" i="1"/>
  <c r="E67" i="1"/>
  <c r="E65" i="1"/>
  <c r="F7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Bruulsema</author>
  </authors>
  <commentList>
    <comment ref="G1" authorId="0" shapeId="0" xr:uid="{3FE0B20F-C33E-2C49-ABA2-086A1D9023CF}">
      <text>
        <r>
          <rPr>
            <b/>
            <sz val="9"/>
            <color rgb="FF000000"/>
            <rFont val="Tahoma"/>
            <family val="2"/>
          </rPr>
          <t>Tom Bruulsema:</t>
        </r>
        <r>
          <rPr>
            <sz val="9"/>
            <color rgb="FF000000"/>
            <rFont val="Tahoma"/>
            <family val="2"/>
          </rPr>
          <t xml:space="preserve">
</t>
        </r>
        <r>
          <rPr>
            <sz val="9"/>
            <color rgb="FF000000"/>
            <rFont val="Tahoma"/>
            <family val="2"/>
          </rPr>
          <t xml:space="preserve">http://www.grainscanada.gc.ca/canola/harvest-recolte/2011/hqc11-qrc11-07-eng.htm
</t>
        </r>
        <r>
          <rPr>
            <sz val="9"/>
            <color rgb="FF000000"/>
            <rFont val="Tahoma"/>
            <family val="2"/>
          </rPr>
          <t xml:space="preserve">
</t>
        </r>
        <r>
          <rPr>
            <sz val="9"/>
            <color rgb="FF000000"/>
            <rFont val="Tahoma"/>
            <family val="2"/>
          </rPr>
          <t>Average CP is 20% - (Nx6.25, 8.5% moisture basis)</t>
        </r>
      </text>
    </comment>
    <comment ref="H1" authorId="0" shapeId="0" xr:uid="{ED891910-E95D-114F-917D-ADB8B2786B06}">
      <text>
        <r>
          <rPr>
            <b/>
            <sz val="10"/>
            <color rgb="FF000000"/>
            <rFont val="Tahoma"/>
            <family val="2"/>
          </rPr>
          <t>Tom Bruulsema:</t>
        </r>
        <r>
          <rPr>
            <sz val="10"/>
            <color rgb="FF000000"/>
            <rFont val="Tahoma"/>
            <family val="2"/>
          </rPr>
          <t xml:space="preserve">
</t>
        </r>
        <r>
          <rPr>
            <sz val="10"/>
            <color rgb="FF000000"/>
            <rFont val="Tahoma"/>
            <family val="2"/>
          </rPr>
          <t xml:space="preserve">USDA NND
</t>
        </r>
      </text>
    </comment>
    <comment ref="I1" authorId="0" shapeId="0" xr:uid="{008F0771-5230-1F40-8729-FB97123DF28E}">
      <text>
        <r>
          <rPr>
            <b/>
            <sz val="10"/>
            <color rgb="FF000000"/>
            <rFont val="Tahoma"/>
            <family val="2"/>
          </rPr>
          <t>Tom Bruulsema:</t>
        </r>
        <r>
          <rPr>
            <sz val="10"/>
            <color rgb="FF000000"/>
            <rFont val="Tahoma"/>
            <family val="2"/>
          </rPr>
          <t xml:space="preserve">
</t>
        </r>
        <r>
          <rPr>
            <sz val="10"/>
            <color rgb="FF000000"/>
            <rFont val="Tahoma"/>
            <family val="2"/>
          </rPr>
          <t xml:space="preserve">Karimi et al 2020
</t>
        </r>
      </text>
    </comment>
    <comment ref="J1" authorId="0" shapeId="0" xr:uid="{CD72BB52-926C-744F-BA53-1458F0944131}">
      <text>
        <r>
          <rPr>
            <b/>
            <sz val="10"/>
            <color rgb="FF000000"/>
            <rFont val="Tahoma"/>
            <family val="2"/>
          </rPr>
          <t>Tom Bruulsema:</t>
        </r>
        <r>
          <rPr>
            <sz val="10"/>
            <color rgb="FF000000"/>
            <rFont val="Tahoma"/>
            <family val="2"/>
          </rPr>
          <t xml:space="preserve">
</t>
        </r>
        <r>
          <rPr>
            <sz val="10"/>
            <color rgb="FF000000"/>
            <rFont val="Tahoma"/>
            <family val="2"/>
          </rPr>
          <t xml:space="preserve">USDA NND
</t>
        </r>
      </text>
    </comment>
    <comment ref="M1" authorId="0" shapeId="0" xr:uid="{76FB7877-1F81-7042-B3AC-41E0FED68CF4}">
      <text>
        <r>
          <rPr>
            <b/>
            <sz val="10"/>
            <color rgb="FF000000"/>
            <rFont val="Tahoma"/>
            <family val="2"/>
          </rPr>
          <t>Tom Bruulsema:</t>
        </r>
        <r>
          <rPr>
            <sz val="10"/>
            <color rgb="FF000000"/>
            <rFont val="Tahoma"/>
            <family val="2"/>
          </rPr>
          <t xml:space="preserve">
</t>
        </r>
        <r>
          <rPr>
            <sz val="10"/>
            <color rgb="FF000000"/>
            <rFont val="Tahoma"/>
            <family val="2"/>
          </rPr>
          <t xml:space="preserve">Karimi et al 2020
</t>
        </r>
      </text>
    </comment>
    <comment ref="P1" authorId="0" shapeId="0" xr:uid="{A6F94B72-4E4F-DD48-865C-B4B87C427EC2}">
      <text>
        <r>
          <rPr>
            <b/>
            <sz val="10"/>
            <color rgb="FF000000"/>
            <rFont val="Tahoma"/>
            <family val="2"/>
          </rPr>
          <t>Tom Bruulsema:</t>
        </r>
        <r>
          <rPr>
            <sz val="10"/>
            <color rgb="FF000000"/>
            <rFont val="Tahoma"/>
            <family val="2"/>
          </rPr>
          <t xml:space="preserve">
</t>
        </r>
        <r>
          <rPr>
            <sz val="10"/>
            <color rgb="FF000000"/>
            <rFont val="Tahoma"/>
            <family val="2"/>
          </rPr>
          <t xml:space="preserve">Karimi et al 2020
</t>
        </r>
      </text>
    </comment>
    <comment ref="R1" authorId="0" shapeId="0" xr:uid="{FEDFDD60-DAA7-7247-9945-505E80FCCF22}">
      <text>
        <r>
          <rPr>
            <b/>
            <sz val="9"/>
            <color rgb="FF000000"/>
            <rFont val="Tahoma"/>
            <family val="2"/>
          </rPr>
          <t xml:space="preserve">Karimi et al 2020
</t>
        </r>
        <r>
          <rPr>
            <sz val="9"/>
            <color rgb="FF000000"/>
            <rFont val="Tahoma"/>
            <family val="2"/>
          </rPr>
          <t xml:space="preserve">
</t>
        </r>
      </text>
    </comment>
    <comment ref="T1" authorId="0" shapeId="0" xr:uid="{07C5439D-AC98-2946-9127-7C8373B1AA1E}">
      <text>
        <r>
          <rPr>
            <b/>
            <sz val="10"/>
            <color rgb="FF000000"/>
            <rFont val="Tahoma"/>
            <family val="2"/>
          </rPr>
          <t>Tom Bruulsema:</t>
        </r>
        <r>
          <rPr>
            <sz val="10"/>
            <color rgb="FF000000"/>
            <rFont val="Tahoma"/>
            <family val="2"/>
          </rPr>
          <t xml:space="preserve">
</t>
        </r>
        <r>
          <rPr>
            <sz val="10"/>
            <color rgb="FF000000"/>
            <rFont val="Tahoma"/>
            <family val="2"/>
          </rPr>
          <t xml:space="preserve">USDA NND
</t>
        </r>
      </text>
    </comment>
    <comment ref="V1" authorId="0" shapeId="0" xr:uid="{BE49DF9E-C499-2943-8631-A183F4B6BFAE}">
      <text>
        <r>
          <rPr>
            <b/>
            <sz val="10"/>
            <color rgb="FF000000"/>
            <rFont val="Tahoma"/>
            <family val="2"/>
          </rPr>
          <t>Tom Bruulsema:</t>
        </r>
        <r>
          <rPr>
            <sz val="10"/>
            <color rgb="FF000000"/>
            <rFont val="Tahoma"/>
            <family val="2"/>
          </rPr>
          <t xml:space="preserve">
</t>
        </r>
        <r>
          <rPr>
            <sz val="10"/>
            <color rgb="FF000000"/>
            <rFont val="Tahoma"/>
            <family val="2"/>
          </rPr>
          <t xml:space="preserve">USDA NND
</t>
        </r>
      </text>
    </comment>
    <comment ref="Z1" authorId="0" shapeId="0" xr:uid="{8ADE25BC-92AF-CC4F-A1AA-02864C304389}">
      <text>
        <r>
          <rPr>
            <b/>
            <sz val="10"/>
            <color rgb="FF000000"/>
            <rFont val="Tahoma"/>
            <family val="2"/>
          </rPr>
          <t>Tom Bruulsema:</t>
        </r>
        <r>
          <rPr>
            <sz val="10"/>
            <color rgb="FF000000"/>
            <rFont val="Tahoma"/>
            <family val="2"/>
          </rPr>
          <t xml:space="preserve">
</t>
        </r>
        <r>
          <rPr>
            <sz val="10"/>
            <color rgb="FF000000"/>
            <rFont val="Tahoma"/>
            <family val="2"/>
          </rPr>
          <t xml:space="preserve">Assuming half is legume
</t>
        </r>
        <r>
          <rPr>
            <sz val="10"/>
            <color rgb="FF000000"/>
            <rFont val="Tahoma"/>
            <family val="2"/>
          </rPr>
          <t xml:space="preserve">half grass
</t>
        </r>
      </text>
    </comment>
    <comment ref="G2" authorId="0" shapeId="0" xr:uid="{6580A83C-D85C-704B-937D-FACC39A14D6B}">
      <text>
        <r>
          <rPr>
            <b/>
            <sz val="9"/>
            <color rgb="FF000000"/>
            <rFont val="Tahoma"/>
            <family val="2"/>
          </rPr>
          <t>Tom Bruulsema:</t>
        </r>
        <r>
          <rPr>
            <sz val="9"/>
            <color rgb="FF000000"/>
            <rFont val="Tahoma"/>
            <family val="2"/>
          </rPr>
          <t xml:space="preserve">
</t>
        </r>
        <r>
          <rPr>
            <sz val="9"/>
            <color rgb="FF000000"/>
            <rFont val="Tahoma"/>
            <family val="2"/>
          </rPr>
          <t xml:space="preserve">Adrian's article at http://www.ipni.net/ppiweb/ppinews.nsf/0/BE61D58AF46F6E3485256E37001D398D/$FILE/P%20Nutrition%20of%20Canola.pdf
</t>
        </r>
        <r>
          <rPr>
            <sz val="9"/>
            <color rgb="FF000000"/>
            <rFont val="Tahoma"/>
            <family val="2"/>
          </rPr>
          <t xml:space="preserve">gives 0.7 to 0.9 lb of P2O5 per bu of canola
</t>
        </r>
        <r>
          <rPr>
            <sz val="9"/>
            <color rgb="FF000000"/>
            <rFont val="Tahoma"/>
            <family val="2"/>
          </rPr>
          <t>There are 44.0920 bushels of canola in one tonne.</t>
        </r>
      </text>
    </comment>
    <comment ref="G3" authorId="0" shapeId="0" xr:uid="{95275F68-617B-0D4C-88CE-864474D62CA7}">
      <text>
        <r>
          <rPr>
            <b/>
            <sz val="9"/>
            <color rgb="FF000000"/>
            <rFont val="Tahoma"/>
            <family val="2"/>
          </rPr>
          <t xml:space="preserve">Tom Bruulsema:
</t>
        </r>
        <r>
          <rPr>
            <b/>
            <sz val="9"/>
            <color rgb="FF000000"/>
            <rFont val="Tahoma"/>
            <family val="2"/>
          </rPr>
          <t xml:space="preserve">
</t>
        </r>
        <r>
          <rPr>
            <sz val="9"/>
            <color rgb="FF000000"/>
            <rFont val="Tahoma"/>
            <family val="2"/>
          </rPr>
          <t xml:space="preserve">IPNI value of 40 seems too high. This is based on Australian data:
</t>
        </r>
        <r>
          <rPr>
            <sz val="9"/>
            <color rgb="FF000000"/>
            <rFont val="Tahoma"/>
            <family val="2"/>
          </rPr>
          <t>http://www.australianoilseeds.com/__data/assets/pdf_file/0008/4598/Potassium_requirements_of_canola.pdf</t>
        </r>
      </text>
    </comment>
  </commentList>
</comments>
</file>

<file path=xl/sharedStrings.xml><?xml version="1.0" encoding="utf-8"?>
<sst xmlns="http://schemas.openxmlformats.org/spreadsheetml/2006/main" count="372" uniqueCount="278">
  <si>
    <r>
      <t>Nitrogen Input (unit: kg N km</t>
    </r>
    <r>
      <rPr>
        <b/>
        <vertAlign val="superscript"/>
        <sz val="12"/>
        <color theme="1"/>
        <rFont val="Calibri"/>
        <family val="2"/>
        <scheme val="minor"/>
      </rPr>
      <t>-2</t>
    </r>
    <r>
      <rPr>
        <b/>
        <sz val="12"/>
        <color theme="1"/>
        <rFont val="Calibri"/>
        <family val="2"/>
        <scheme val="minor"/>
      </rPr>
      <t>)</t>
    </r>
  </si>
  <si>
    <t>NUE,%</t>
  </si>
  <si>
    <t>N input, kg/ha</t>
  </si>
  <si>
    <t>N output, kg/ha</t>
  </si>
  <si>
    <t xml:space="preserve">Source: FAO, 2022. FAOSTAT and IFA Cropland Nutrient Budget database http://www.fao.org/faostat/en/#data/ESB </t>
  </si>
  <si>
    <t>Nitrogen outputs (crop removal) plotted against inputs (fertilizer, manure, legume fixation, and atmospheric deposition) to cropland</t>
  </si>
  <si>
    <t>in Canada from 1961 through 2020. The slopes of lines from the origin represent N use efficiency lower and upper reference values, and for 2020.</t>
  </si>
  <si>
    <t>globally from 1961 through 2020. The slopes of lines from the origin represent N use efficiency lower and upper reference values, and for 2020.</t>
  </si>
  <si>
    <t>in the USA from 1961 through 2020. The slopes of lines from the origin represent N use efficiency lower and upper reference values, and for 2020.</t>
  </si>
  <si>
    <t>N Removal, kg/t</t>
  </si>
  <si>
    <t>P2O5 Removal, kg/t</t>
  </si>
  <si>
    <t>K2O Removal, kg/t</t>
  </si>
  <si>
    <t>GEO</t>
  </si>
  <si>
    <t>Canada</t>
  </si>
  <si>
    <t>&lt;-- enter province name or Canada</t>
  </si>
  <si>
    <t>Karimi et al N</t>
  </si>
  <si>
    <t>Harvest disposition</t>
  </si>
  <si>
    <t>Production (metric tonnes)</t>
  </si>
  <si>
    <t>Nitrogen, t</t>
  </si>
  <si>
    <t>P2O5</t>
  </si>
  <si>
    <t>K2O</t>
  </si>
  <si>
    <t>Total</t>
  </si>
  <si>
    <t>Legumes N</t>
  </si>
  <si>
    <t>Sum of VALUE</t>
  </si>
  <si>
    <t>Column Labels</t>
  </si>
  <si>
    <t>Removal</t>
  </si>
  <si>
    <t>Fixation</t>
  </si>
  <si>
    <t>Row Labels</t>
  </si>
  <si>
    <t>Barley</t>
  </si>
  <si>
    <t>Beans, all dry (white and coloured)</t>
  </si>
  <si>
    <t>Borage seed</t>
  </si>
  <si>
    <t>Buckwheat</t>
  </si>
  <si>
    <t>Canary seed</t>
  </si>
  <si>
    <t>Canola (rapeseed)</t>
  </si>
  <si>
    <t>Caraway seed</t>
  </si>
  <si>
    <t>Chick peas</t>
  </si>
  <si>
    <t>Coriander seed</t>
  </si>
  <si>
    <t>Corn for grain</t>
  </si>
  <si>
    <t>Corn for silage</t>
  </si>
  <si>
    <t>Faba beans</t>
  </si>
  <si>
    <t>Flaxseed</t>
  </si>
  <si>
    <t>Hemp</t>
  </si>
  <si>
    <t>Lentils</t>
  </si>
  <si>
    <t>Mixed grains</t>
  </si>
  <si>
    <t>Mustard seed</t>
  </si>
  <si>
    <t>Oats</t>
  </si>
  <si>
    <t>Peas, dry</t>
  </si>
  <si>
    <t>Rye, all</t>
  </si>
  <si>
    <t>Safflower</t>
  </si>
  <si>
    <t>Soybeans</t>
  </si>
  <si>
    <t>Sugar beets</t>
  </si>
  <si>
    <t>Sunflower seed</t>
  </si>
  <si>
    <t>Tame hay</t>
  </si>
  <si>
    <t>Triticale</t>
  </si>
  <si>
    <t>Wheat, all</t>
  </si>
  <si>
    <t>Potato</t>
  </si>
  <si>
    <t>year</t>
  </si>
  <si>
    <t>Soybean</t>
  </si>
  <si>
    <t>Maize</t>
  </si>
  <si>
    <t>Wheat</t>
  </si>
  <si>
    <t>Other grains</t>
  </si>
  <si>
    <t>Canola</t>
  </si>
  <si>
    <t>Pulses</t>
  </si>
  <si>
    <t>Other</t>
  </si>
  <si>
    <t>Forage</t>
  </si>
  <si>
    <t>Potatoes</t>
  </si>
  <si>
    <t>Fruits</t>
  </si>
  <si>
    <t>Vegetables</t>
  </si>
  <si>
    <t>TOTAL</t>
  </si>
  <si>
    <t>N, kt</t>
  </si>
  <si>
    <t>P2O5, kt</t>
  </si>
  <si>
    <t>K2O, kt</t>
  </si>
  <si>
    <t>Cube Title</t>
  </si>
  <si>
    <t>Product Id</t>
  </si>
  <si>
    <t>CANSIM Id</t>
  </si>
  <si>
    <t>URL</t>
  </si>
  <si>
    <t>Cube Notes</t>
  </si>
  <si>
    <t>Archive Status</t>
  </si>
  <si>
    <t>Frequency</t>
  </si>
  <si>
    <t>Start Reference Period</t>
  </si>
  <si>
    <t>End Reference Period</t>
  </si>
  <si>
    <t>Total number of dimensions</t>
  </si>
  <si>
    <t>Estimated areas, yield, production, average farm price and total farm value of principal field crops, in metric and imperial units</t>
  </si>
  <si>
    <t>001-0017</t>
  </si>
  <si>
    <t>https://www150.statcan.gc.ca/t1/tbl1/en/tv.action?pid=3210035901</t>
  </si>
  <si>
    <t>1;30;39;41;43;45;46;47</t>
  </si>
  <si>
    <t>CURRENT - a cube available to the public and that is current</t>
  </si>
  <si>
    <t>Annual</t>
  </si>
  <si>
    <t>Dimension ID</t>
  </si>
  <si>
    <t>Dimension name</t>
  </si>
  <si>
    <t>Dimension Notes</t>
  </si>
  <si>
    <t>Dimension Definitions</t>
  </si>
  <si>
    <t>Geography</t>
  </si>
  <si>
    <t>Type of crop</t>
  </si>
  <si>
    <t>Member Name</t>
  </si>
  <si>
    <t>Classification Code</t>
  </si>
  <si>
    <t>Member ID</t>
  </si>
  <si>
    <t>Parent Member ID</t>
  </si>
  <si>
    <t>Terminated</t>
  </si>
  <si>
    <t>Member Notes</t>
  </si>
  <si>
    <t>Member Definitions</t>
  </si>
  <si>
    <t>Maritime provinces</t>
  </si>
  <si>
    <t>t</t>
  </si>
  <si>
    <t>Quebec</t>
  </si>
  <si>
    <t>[24]</t>
  </si>
  <si>
    <t>Ontario</t>
  </si>
  <si>
    <t>[35]</t>
  </si>
  <si>
    <t>Prairie provinces</t>
  </si>
  <si>
    <t>[4]</t>
  </si>
  <si>
    <t>32;44</t>
  </si>
  <si>
    <t>British Columbia</t>
  </si>
  <si>
    <t>[59]</t>
  </si>
  <si>
    <t>Newfoundland and Labrador</t>
  </si>
  <si>
    <t>[10]</t>
  </si>
  <si>
    <t>East</t>
  </si>
  <si>
    <t>West</t>
  </si>
  <si>
    <t>Prince Edward Island</t>
  </si>
  <si>
    <t>[11]</t>
  </si>
  <si>
    <t>Nova Scotia</t>
  </si>
  <si>
    <t>[12]</t>
  </si>
  <si>
    <t>New Brunswick</t>
  </si>
  <si>
    <t>[13]</t>
  </si>
  <si>
    <t>Manitoba</t>
  </si>
  <si>
    <t>[46]</t>
  </si>
  <si>
    <t>Saskatchewan</t>
  </si>
  <si>
    <t>[47]</t>
  </si>
  <si>
    <t>Alberta</t>
  </si>
  <si>
    <t>[48]</t>
  </si>
  <si>
    <t>[11124]</t>
  </si>
  <si>
    <t>Seeded area (acres)</t>
  </si>
  <si>
    <t>Average yield (bushels per acre)</t>
  </si>
  <si>
    <t>Production (bushels)</t>
  </si>
  <si>
    <t>Average farm price (dollars per bushel)</t>
  </si>
  <si>
    <t>Total farm value (dollars)</t>
  </si>
  <si>
    <t>Harvested area (acres)</t>
  </si>
  <si>
    <t>Average yield (tons per acre)</t>
  </si>
  <si>
    <t>Production (pounds)</t>
  </si>
  <si>
    <t>Production (tons)</t>
  </si>
  <si>
    <t>Average yield (hundredweight per acre)</t>
  </si>
  <si>
    <t>Average yield (pounds per acre)</t>
  </si>
  <si>
    <t>Production (hundredweight)</t>
  </si>
  <si>
    <t>Average farm price (dollars per hundredweight)</t>
  </si>
  <si>
    <t>Average farm price (dollars per ton)</t>
  </si>
  <si>
    <t>Average farm price (dollars per pound)</t>
  </si>
  <si>
    <t>Seeded area (hectares)</t>
  </si>
  <si>
    <t>Harvested area (hectares)</t>
  </si>
  <si>
    <t>Average yield (kilograms per hectare)</t>
  </si>
  <si>
    <t>Average farm price (dollars per tonne)</t>
  </si>
  <si>
    <t>Wheat, Canada Western Soft White Spring (CWSWS)</t>
  </si>
  <si>
    <t>Wheat, Canada Prairie Spring Red (CPSR) and Canada Prairie Spring White (CPSW)</t>
  </si>
  <si>
    <t>Wheat, Canada Western Red Spring (CWRS)</t>
  </si>
  <si>
    <t>Wheat, Canada Western Extra Strong (CWES)</t>
  </si>
  <si>
    <t>Wheat, other spring</t>
  </si>
  <si>
    <t>Wheat, Canada Western Special Purpose (CWSP)</t>
  </si>
  <si>
    <t>Wheat, Canada Western Hard White Spring (CWHWS)</t>
  </si>
  <si>
    <t>Wheat, Canada Northern Hard Red (CNHR)</t>
  </si>
  <si>
    <t>Wheat, Canada Eastern Red Spring (CERS)</t>
  </si>
  <si>
    <t>Wheat, spring</t>
  </si>
  <si>
    <t>Wheat, winter remaining</t>
  </si>
  <si>
    <t>2;31</t>
  </si>
  <si>
    <t>Wheat, durum</t>
  </si>
  <si>
    <t>Rye, fall remaining</t>
  </si>
  <si>
    <t>2;13;31</t>
  </si>
  <si>
    <t>Rye, spring</t>
  </si>
  <si>
    <t>2;14</t>
  </si>
  <si>
    <t>Beans, dry white</t>
  </si>
  <si>
    <t>2;28;29</t>
  </si>
  <si>
    <t>Beans, dry coloured</t>
  </si>
  <si>
    <t>2;5;33</t>
  </si>
  <si>
    <t>2;10</t>
  </si>
  <si>
    <t>2;11;35</t>
  </si>
  <si>
    <t>2;15</t>
  </si>
  <si>
    <t>2;16;48</t>
  </si>
  <si>
    <t>2;17</t>
  </si>
  <si>
    <t>2;18</t>
  </si>
  <si>
    <t>2;19</t>
  </si>
  <si>
    <t>2;20</t>
  </si>
  <si>
    <t>2;22</t>
  </si>
  <si>
    <t>Summerfallow</t>
  </si>
  <si>
    <t>2;23</t>
  </si>
  <si>
    <t>Wheat, all excluding durum wheat</t>
  </si>
  <si>
    <t>Wheat, all including winter wheat remaining</t>
  </si>
  <si>
    <t>Rye, all including fall rye remaining</t>
  </si>
  <si>
    <t>2;24;37;38</t>
  </si>
  <si>
    <t>2;25;36</t>
  </si>
  <si>
    <t>2;26</t>
  </si>
  <si>
    <t>2;27</t>
  </si>
  <si>
    <t>2;28;29;30</t>
  </si>
  <si>
    <t>Rye, fall seeded in previous fall</t>
  </si>
  <si>
    <t>Wheat, winter seeded in fall</t>
  </si>
  <si>
    <t>Symbol Legend</t>
  </si>
  <si>
    <t>Description</t>
  </si>
  <si>
    <t>Symbol</t>
  </si>
  <si>
    <t>not available for a specific reference period</t>
  </si>
  <si>
    <t>..</t>
  </si>
  <si>
    <t>less than the limit of detection</t>
  </si>
  <si>
    <t>&lt;LOD</t>
  </si>
  <si>
    <t>value rounded to 0 (zero) where there is a meaningful distinction between true zero and the value that was rounded</t>
  </si>
  <si>
    <t>0s</t>
  </si>
  <si>
    <t>data quality: excellent</t>
  </si>
  <si>
    <t>A</t>
  </si>
  <si>
    <t>data quality: very good</t>
  </si>
  <si>
    <t>B</t>
  </si>
  <si>
    <t>data quality: good</t>
  </si>
  <si>
    <t>C</t>
  </si>
  <si>
    <t>data quality: acceptable</t>
  </si>
  <si>
    <t>D</t>
  </si>
  <si>
    <t>use with caution</t>
  </si>
  <si>
    <t>E</t>
  </si>
  <si>
    <t>too unreliable to be published</t>
  </si>
  <si>
    <t>F</t>
  </si>
  <si>
    <t>not applicable</t>
  </si>
  <si>
    <t>...</t>
  </si>
  <si>
    <t>preliminary</t>
  </si>
  <si>
    <t>p</t>
  </si>
  <si>
    <t>revised</t>
  </si>
  <si>
    <t>r</t>
  </si>
  <si>
    <t>suppressed to meet the confidentiality requirements of the Statistics Act</t>
  </si>
  <si>
    <t>x</t>
  </si>
  <si>
    <t>terminated</t>
  </si>
  <si>
    <t>Survey Code</t>
  </si>
  <si>
    <t>Survey Name</t>
  </si>
  <si>
    <t>Field Crop Reporting Series</t>
  </si>
  <si>
    <t>Subject Code</t>
  </si>
  <si>
    <t>Subject Name</t>
  </si>
  <si>
    <t>Agriculture and food</t>
  </si>
  <si>
    <t>Note ID</t>
  </si>
  <si>
    <t>Note</t>
  </si>
  <si>
    <t>Field crop surveys collect data from Quebec, Ontario, Manitoba, Saskatchewan and Alberta at all five occasions during the crop year (which extends from December to the following November). However, data are collected twice a year (in the Field Crops Survey - June on seeded areas and in the Field Crops Survey - November on final crop production) for Newfoundland and Labrador, Prince Edward Island, Nova Scotia, New Brunswick and British Columbia, which represent between 2% and 4% of national totals. As of July 2014 for the Atlantic Provinces and British Columbia, July and September production estimates are calculated using the final estimates of the last three crop years. The harvested area is first estimated based on the ratio obtained from the sum of harvested areas of the last three years over the sum of the seeded areas of the last three years. This average ratio is applied to their 2014 reported seeded acreage from the June survey. This estimated harvested area is then multiplied by the average yield of the last three years to estimate production.</t>
  </si>
  <si>
    <t>Metric data were previously released in CANSIM table 001-0010, which is no longer available as of December 2017. Metric and imperial data are now both included in table 32-10-0359-01 (previously known as 001-0017).</t>
  </si>
  <si>
    <t>Seeded area, yield and production of all wheat in Alberta include relatively small estimates of winter wheat for years 1921 to 1977.</t>
  </si>
  <si>
    <t xml:space="preserve">Data begin in 1908 for Ontario, in 1976 for Canada, Prairies and Alberta, in 1981 for Manitoba and Saskatchewan, in 1986 for Prince Edward Island, Nova Scotia, New Brunswick, and Quebec. Data begin in Newfoundland and Labrador and British Columbia in 2018. Average farm price and total farm value begin in 1978. </t>
  </si>
  <si>
    <t>Data for British Columbia begin in 1910.</t>
  </si>
  <si>
    <t>Data for Nova Scotia were discontinued in 1931, re-activated in 1981 and discontinued again in 1986. Data for New Brunswick were also discontinued in 1931. Data for Quebec were discontinued in 1981 and re-activated in 1991. Data for British Columbia begin in 1910.</t>
  </si>
  <si>
    <t>Data for Quebec were discontinued in 1981 and re-activated in 1991. Data for Nova Scotia begin in 1981 and ends in 1986. Data for the Prairies begin in 1976. Prior to 1977, data for Quebec, Ontario and British Columbia are the same as all rye.</t>
  </si>
  <si>
    <t>Data for Canada and the three Prairie provinces begin in 1923.  Data was discontinued for Manitoba in 1999 and in 2007 for Canada, Saskatchewan and Alberta.  Data were re-activated for Canada and all provinces in 2018.</t>
  </si>
  <si>
    <t>Data for Canada, Prince Edward Island, Nova Scotia, New Brunswick, Ontario and Quebec begin in 1908. Data for the three Prairie Provinces and British Columbia begin in 1910.</t>
  </si>
  <si>
    <t>Data begin in 1941 for Manitoba, in 1979 for Alberta and in 1981 for Nova Scotia.  Data begin in 2006 for New Brunswick, in 2012 for Prince Edward Island, and in 2018 for Saskatchewan and British Columbia.</t>
  </si>
  <si>
    <t>Data were discontinued in 1941 for Prince Edward Island and Nova Scotia. Ontario data were discontinued in 1980 and re-activated in 1986. Data for Manitoba begin in 1925.</t>
  </si>
  <si>
    <t>Data were discontinued in 1931 for Prince Edward Island, Nova Scotia and New Brunswick, and in 1978 for Ontario and Quebec.  These were all re-activated in 2018.</t>
  </si>
  <si>
    <t>Data for Quebec begin in 1910 and were discontinued in 1972. Data for Ontario also begin in 1910, but were discontinued in 1973, and data for British Columbia begin in 1924 and were discontinued in 1972.</t>
  </si>
  <si>
    <t>Most of the soybean crop is grown in Ontario but it was also grown in small areas in other provinces in the years 1942 to 1945. The total for Canada included this production but provincial data were not shown. Data for Manitoba begin in 1956, were discontinued in 1960 and re-activated in 2001. Data begin in 1986 for Quebec and in 1991 for Prince Edward Island.  Data for Nova Scotia and New Brunswick start in 2010, in 2013 for Saskatchewan, and in 2018 for Newfoundland and Labrador, Alberta and British Columbia.</t>
  </si>
  <si>
    <t>Estimates are not available for small area, which were grown in Alberta and Ontario between 1943 and 1945. Data begin in 1943 for Manitoba and Saskatchewan, in 1955 for Alberta, in 1967 for British Columbia, in 1983 for Ontario, in 1996 for Quebec, and in 2012 for New Brunswick, Prince Edward Island, Nova Scotia and Newfoundland and Labrador.</t>
  </si>
  <si>
    <t xml:space="preserve">Data for Manitoba begin in 1940 and were discontinued in 1997.  Data for Quebec begin in 1944, were discontinued in 1986.  Data for Ontario were discontinued in 1968 due to shutdown of processing facilities at Chatham. Data for Ontario and Quebec were re-activated in 2018. </t>
  </si>
  <si>
    <t>Data for British Columbia begin in 1910. Data for Newfoundland and Labrador begin in 1983.</t>
  </si>
  <si>
    <t xml:space="preserve"> Data for the Prairie Provinces and British Columbia begin in 1910. Data for Canada do not include production data for the Maritime Provinces in 1975. Data were discontinued in 1978 for Saskatchewan and re-activated in 2008.</t>
  </si>
  <si>
    <t>Data begin in 1951 for Alberta, 1952 for Manitoba and in 1960 for Saskatchewan.</t>
  </si>
  <si>
    <t>Data for Manitoba, Alberta and Saskatchewan begin in 1943.  Data were discontinued in 2005 for Alberta and in 2008 for Saskatchewan. Both re-start in 2018.</t>
  </si>
  <si>
    <t>Data begin in 1991 for Manitoba, Saskatchewan and Alberta.  Data for Quebec, Ontario, Nova Scotia, Prince Edward Island, New Brunswick, Newfoundland and Labrador, and British Columbia start in 2018.</t>
  </si>
  <si>
    <t>Prior to 1976 the data were reported in bushels. Beginning in 1976 the data are reported in hundredweight.</t>
  </si>
  <si>
    <t>Totals may not equal the sum of their parts due to the use of conversion factors or rounding of fractions to whole numbers.</t>
  </si>
  <si>
    <t>Winter wheat remaining and fall rye remaining indicate the areas seeded in the fall of the previous year that are remaining after winterkill.</t>
  </si>
  <si>
    <t>Prairies includes Manitoba, Alberta and Saskatchewan, but excludes British Columbia.</t>
  </si>
  <si>
    <t>All wheat includes spring wheat, durum wheat and winter wheat seeded in the fall.</t>
  </si>
  <si>
    <t>All rye includes spring rye and fall rye seeded in the previous fall.</t>
  </si>
  <si>
    <t>Respondents are asked to report the percentage moisture of their harvested corn for silage. Estimates of corn for silage production are calculated using a standard percentage moisture content of 70%.</t>
  </si>
  <si>
    <t>Respondents are asked to report the percentage moisture of their harvested hay for silage. Estimates of production for total hay is reported at a standard dry matter content of 90%.</t>
  </si>
  <si>
    <t>The category Tame hay represents the sum of estimates originally reported under the 3 following questionnaire categories: alfalfa and alfalfa mixtures, other tame hay, and forage Seed.</t>
  </si>
  <si>
    <t>On December 13, 2016, estimates for category Wheat</t>
  </si>
  <si>
    <t xml:space="preserve"> all excluding durum wheat" in 2016 were corrected for the following geographies: Maritime provinces</t>
  </si>
  <si>
    <t xml:space="preserve"> East and Canada."</t>
  </si>
  <si>
    <t>New category as of March 2018.</t>
  </si>
  <si>
    <t>Starting in June 2018, for March, June and November occasions, the Canadian total for a given crop includes all provincial estimates, whether they are published or not based on quality and confidentiality factors. Note that overall, the estimates of the most important crops non-published in the past generally represent less than 5% of the Canadian total.</t>
  </si>
  <si>
    <t>New category as of June 2019.</t>
  </si>
  <si>
    <t>Starting in July 2019, model-based data were used estimate yield and production for the province of Manitoba for the July occasion.</t>
  </si>
  <si>
    <t>The geographies for the East, West, Maritimes, and Prairies were discontinued in 2018.</t>
  </si>
  <si>
    <t xml:space="preserve">Starting in July 2020, model-based data was used to estimate the July occasion yield and production for the provinces of Ontario, Quebec, Manitoba, Alberta, and Saskatchewan.  The July model incorporates coarse resolution satellite data from Statistics Canada's Crop Condition Assessment Program, data from Statistics Canada's field crop reporting series, and agroclimatic data.  </t>
  </si>
  <si>
    <t>Starting in September 2016, model-based data was used to estimate the September survey occasion yield and production for the provinces of Ontario, Quebec, Manitoba, Alberta, and Saskatchewan.  The September model incorporates coarse resolution satellite data from Statistics Canada's Crop Condition Assessment Program, data from Statistics Canada's field crop reporting series, and agroclimatic data up until the end of August.  In September 2020, an enhanced crop yield model that incorporates crop insurance was used.</t>
  </si>
  <si>
    <t>Provincial estimates released for July and September occasions, based on coarse resolution remote sensing imagery, may be unavailable in some cases. Canada totals represent the sum of available estimates.</t>
  </si>
  <si>
    <t>Respondents are asked to report the percentage moisture of their harvested corn for grain. Estimates of corn for grain production are calculated using a standard percentage moisture content of 15.5%.</t>
  </si>
  <si>
    <t>Correction ID</t>
  </si>
  <si>
    <t>Correction Date</t>
  </si>
  <si>
    <t>Correction Note</t>
  </si>
  <si>
    <t>&lt;p&gt;On December 13, 2016, estimates for category Wheat</t>
  </si>
  <si>
    <t xml:space="preserve"> East and Canada.&lt;br&gt;&lt;/p&gt;"</t>
  </si>
  <si>
    <t>On March 4, 2021, the data for 2020 canary seed production in Manitoba were revised in both imperial and metric units.</t>
  </si>
  <si>
    <t>On December 12, 2019, a correction has been made to the number for the production of dry coloured beans in hundredweight for Ontario and Canada in 2019. Both numbers have been divided by one thousand and yields have been adjusted to reflect the updated estimates.</t>
  </si>
  <si>
    <t>On October 11, 2019, a correction was made to the 2018 Saskatchewan and Canada total summerfallow areas in hectares only. The area in acres was 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</si>
</sst>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9" x14ac:knownFonts="1">
    <font>
      <sz val="12"/>
      <color theme="1"/>
      <name val="Calibri"/>
      <family val="2"/>
      <scheme val="minor"/>
    </font>
    <font>
      <sz val="12"/>
      <color theme="1"/>
      <name val="Calibri"/>
      <family val="2"/>
      <scheme val="minor"/>
    </font>
    <font>
      <sz val="12"/>
      <color rgb="FF006100"/>
      <name val="Calibri"/>
      <family val="2"/>
      <scheme val="minor"/>
    </font>
    <font>
      <sz val="12"/>
      <color rgb="FF9C5700"/>
      <name val="Calibri"/>
      <family val="2"/>
      <scheme val="minor"/>
    </font>
    <font>
      <b/>
      <sz val="12"/>
      <color theme="1"/>
      <name val="Calibri"/>
      <family val="2"/>
      <scheme val="minor"/>
    </font>
    <font>
      <b/>
      <vertAlign val="superscript"/>
      <sz val="12"/>
      <color theme="1"/>
      <name val="Calibri"/>
      <family val="2"/>
      <scheme val="minor"/>
    </font>
    <font>
      <sz val="11"/>
      <color theme="1"/>
      <name val="Calibri"/>
      <family val="2"/>
      <scheme val="minor"/>
    </font>
    <font>
      <sz val="12"/>
      <color rgb="FF9C5700"/>
      <name val="Calibri"/>
      <family val="2"/>
    </font>
    <font>
      <sz val="12"/>
      <color rgb="FF006100"/>
      <name val="Calibri"/>
      <family val="2"/>
    </font>
    <font>
      <sz val="12"/>
      <color theme="1"/>
      <name val="Calibri"/>
      <family val="2"/>
    </font>
    <font>
      <sz val="12"/>
      <color rgb="FFFF0000"/>
      <name val="Calibri"/>
      <family val="2"/>
      <scheme val="minor"/>
    </font>
    <font>
      <sz val="10"/>
      <name val="Times New Roman"/>
      <family val="1"/>
    </font>
    <font>
      <sz val="10"/>
      <name val="Arial"/>
      <family val="2"/>
    </font>
    <font>
      <b/>
      <sz val="12"/>
      <color theme="4"/>
      <name val="Calibri"/>
      <family val="2"/>
      <scheme val="minor"/>
    </font>
    <font>
      <sz val="12"/>
      <color theme="4"/>
      <name val="Calibri"/>
      <family val="2"/>
      <scheme val="minor"/>
    </font>
    <font>
      <b/>
      <sz val="9"/>
      <color rgb="FF000000"/>
      <name val="Tahoma"/>
      <family val="2"/>
    </font>
    <font>
      <sz val="9"/>
      <color rgb="FF000000"/>
      <name val="Tahoma"/>
      <family val="2"/>
    </font>
    <font>
      <b/>
      <sz val="10"/>
      <color rgb="FF000000"/>
      <name val="Tahoma"/>
      <family val="2"/>
    </font>
    <font>
      <sz val="10"/>
      <color rgb="FF000000"/>
      <name val="Tahoma"/>
      <family val="2"/>
    </font>
  </fonts>
  <fills count="14">
    <fill>
      <patternFill patternType="none"/>
    </fill>
    <fill>
      <patternFill patternType="gray125"/>
    </fill>
    <fill>
      <patternFill patternType="solid">
        <fgColor rgb="FFC6EFCE"/>
      </patternFill>
    </fill>
    <fill>
      <patternFill patternType="solid">
        <fgColor rgb="FFFFEB9C"/>
      </patternFill>
    </fill>
    <fill>
      <patternFill patternType="solid">
        <fgColor rgb="FFFFEB9C"/>
        <bgColor rgb="FFFFFFFF"/>
      </patternFill>
    </fill>
    <fill>
      <patternFill patternType="solid">
        <fgColor rgb="FFC6EFCE"/>
        <bgColor rgb="FFFFFFFF"/>
      </patternFill>
    </fill>
    <fill>
      <patternFill patternType="solid">
        <fgColor theme="9"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39997558519241921"/>
        <bgColor indexed="64"/>
      </patternFill>
    </fill>
  </fills>
  <borders count="1">
    <border>
      <left/>
      <right/>
      <top/>
      <bottom/>
      <diagonal/>
    </border>
  </borders>
  <cellStyleXfs count="8">
    <xf numFmtId="0" fontId="0" fillId="0" borderId="0"/>
    <xf numFmtId="0" fontId="3" fillId="3" borderId="0" applyNumberFormat="0" applyBorder="0" applyAlignment="0" applyProtection="0"/>
    <xf numFmtId="0" fontId="1"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0" fontId="11" fillId="0" borderId="0"/>
  </cellStyleXfs>
  <cellXfs count="62">
    <xf numFmtId="0" fontId="0" fillId="0" borderId="0" xfId="0"/>
    <xf numFmtId="2" fontId="4" fillId="0" borderId="0" xfId="2" applyNumberFormat="1" applyFont="1"/>
    <xf numFmtId="0" fontId="6" fillId="0" borderId="0" xfId="3"/>
    <xf numFmtId="164" fontId="0" fillId="0" borderId="0" xfId="4" applyNumberFormat="1" applyFont="1"/>
    <xf numFmtId="9" fontId="0" fillId="0" borderId="0" xfId="5" applyFont="1" applyAlignment="1">
      <alignment horizontal="center"/>
    </xf>
    <xf numFmtId="37" fontId="3" fillId="3" borderId="0" xfId="1" applyNumberFormat="1"/>
    <xf numFmtId="37" fontId="2" fillId="2" borderId="0" xfId="4" applyNumberFormat="1" applyFont="1" applyFill="1"/>
    <xf numFmtId="9" fontId="0" fillId="0" borderId="0" xfId="5" applyFont="1"/>
    <xf numFmtId="37" fontId="6" fillId="0" borderId="0" xfId="3" applyNumberFormat="1"/>
    <xf numFmtId="0" fontId="7" fillId="4" borderId="0" xfId="1" applyFont="1" applyFill="1" applyBorder="1"/>
    <xf numFmtId="164" fontId="8" fillId="5" borderId="0" xfId="4" applyNumberFormat="1" applyFont="1" applyFill="1" applyBorder="1"/>
    <xf numFmtId="164" fontId="9" fillId="0" borderId="0" xfId="4" applyNumberFormat="1" applyFont="1" applyFill="1" applyBorder="1"/>
    <xf numFmtId="165" fontId="6" fillId="0" borderId="0" xfId="3" applyNumberFormat="1"/>
    <xf numFmtId="9" fontId="6" fillId="0" borderId="0" xfId="3" applyNumberFormat="1"/>
    <xf numFmtId="0" fontId="0" fillId="6" borderId="0" xfId="0" applyFill="1" applyAlignment="1">
      <alignment horizontal="right"/>
    </xf>
    <xf numFmtId="165" fontId="0" fillId="6" borderId="0" xfId="0" applyNumberFormat="1" applyFill="1"/>
    <xf numFmtId="165" fontId="10" fillId="6" borderId="0" xfId="0" applyNumberFormat="1" applyFont="1" applyFill="1"/>
    <xf numFmtId="165" fontId="12" fillId="7" borderId="0" xfId="7" applyNumberFormat="1" applyFont="1" applyFill="1" applyAlignment="1">
      <alignment horizontal="center"/>
    </xf>
    <xf numFmtId="165" fontId="13" fillId="6" borderId="0" xfId="0" applyNumberFormat="1" applyFont="1" applyFill="1"/>
    <xf numFmtId="0" fontId="0" fillId="0" borderId="0" xfId="0" applyAlignment="1">
      <alignment horizontal="center"/>
    </xf>
    <xf numFmtId="0" fontId="0" fillId="8" borderId="0" xfId="0" applyFill="1" applyAlignment="1">
      <alignment horizontal="right"/>
    </xf>
    <xf numFmtId="165" fontId="0" fillId="8" borderId="0" xfId="0" applyNumberFormat="1" applyFill="1" applyAlignment="1">
      <alignment horizontal="right"/>
    </xf>
    <xf numFmtId="165" fontId="10" fillId="8" borderId="0" xfId="0" applyNumberFormat="1" applyFont="1" applyFill="1"/>
    <xf numFmtId="165" fontId="0" fillId="8" borderId="0" xfId="0" applyNumberFormat="1" applyFill="1"/>
    <xf numFmtId="165" fontId="13" fillId="8" borderId="0" xfId="0" applyNumberFormat="1" applyFont="1" applyFill="1"/>
    <xf numFmtId="0" fontId="0" fillId="9" borderId="0" xfId="0" applyFill="1" applyAlignment="1">
      <alignment horizontal="right"/>
    </xf>
    <xf numFmtId="165" fontId="0" fillId="9" borderId="0" xfId="0" applyNumberFormat="1" applyFill="1" applyAlignment="1">
      <alignment horizontal="right"/>
    </xf>
    <xf numFmtId="165" fontId="10" fillId="9" borderId="0" xfId="0" applyNumberFormat="1" applyFont="1" applyFill="1"/>
    <xf numFmtId="165" fontId="0" fillId="9" borderId="0" xfId="0" applyNumberFormat="1" applyFill="1"/>
    <xf numFmtId="165" fontId="13" fillId="9" borderId="0" xfId="0" applyNumberFormat="1" applyFont="1" applyFill="1"/>
    <xf numFmtId="0" fontId="0" fillId="7" borderId="0" xfId="0" applyFill="1"/>
    <xf numFmtId="0" fontId="14" fillId="7" borderId="0" xfId="0" applyFont="1" applyFill="1"/>
    <xf numFmtId="165" fontId="0" fillId="0" borderId="0" xfId="0" applyNumberFormat="1"/>
    <xf numFmtId="0" fontId="0" fillId="10" borderId="0" xfId="0" applyFill="1" applyAlignment="1">
      <alignment horizontal="center"/>
    </xf>
    <xf numFmtId="0" fontId="0" fillId="11" borderId="0" xfId="0" applyFill="1" applyAlignment="1">
      <alignment horizontal="center"/>
    </xf>
    <xf numFmtId="0" fontId="0" fillId="12" borderId="0" xfId="0" applyFill="1" applyAlignment="1">
      <alignment horizontal="center"/>
    </xf>
    <xf numFmtId="0" fontId="0" fillId="10" borderId="0" xfId="0" applyFill="1" applyAlignment="1">
      <alignment horizontal="center"/>
    </xf>
    <xf numFmtId="0" fontId="0" fillId="11" borderId="0" xfId="0" applyFill="1" applyAlignment="1">
      <alignment horizontal="center"/>
    </xf>
    <xf numFmtId="0" fontId="0" fillId="12" borderId="0" xfId="0" applyFill="1" applyAlignment="1">
      <alignment horizontal="center"/>
    </xf>
    <xf numFmtId="0" fontId="0" fillId="13" borderId="0" xfId="0" applyFill="1" applyAlignment="1">
      <alignment horizontal="center"/>
    </xf>
    <xf numFmtId="0" fontId="0" fillId="0" borderId="0" xfId="0" applyAlignment="1">
      <alignment wrapText="1"/>
    </xf>
    <xf numFmtId="0" fontId="0" fillId="10" borderId="0" xfId="0" applyFill="1"/>
    <xf numFmtId="0" fontId="0" fillId="10" borderId="0" xfId="0" applyFill="1" applyAlignment="1">
      <alignment wrapText="1"/>
    </xf>
    <xf numFmtId="0" fontId="0" fillId="11" borderId="0" xfId="0" applyFill="1"/>
    <xf numFmtId="0" fontId="0" fillId="11" borderId="0" xfId="0" applyFill="1" applyAlignment="1">
      <alignment wrapText="1"/>
    </xf>
    <xf numFmtId="0" fontId="0" fillId="12" borderId="0" xfId="0" applyFill="1"/>
    <xf numFmtId="0" fontId="0" fillId="12" borderId="0" xfId="0" applyFill="1" applyAlignment="1">
      <alignment wrapText="1"/>
    </xf>
    <xf numFmtId="0" fontId="0" fillId="13" borderId="0" xfId="0" applyFill="1"/>
    <xf numFmtId="0" fontId="0" fillId="0" borderId="0" xfId="0" applyAlignment="1">
      <alignment horizontal="left"/>
    </xf>
    <xf numFmtId="0" fontId="0" fillId="0" borderId="0" xfId="0" applyAlignment="1">
      <alignment horizontal="right" vertical="center"/>
    </xf>
    <xf numFmtId="164" fontId="0" fillId="0" borderId="0" xfId="6" applyNumberFormat="1" applyFont="1"/>
    <xf numFmtId="3" fontId="0" fillId="10" borderId="0" xfId="0" applyNumberFormat="1" applyFill="1"/>
    <xf numFmtId="164" fontId="0" fillId="10" borderId="0" xfId="0" applyNumberFormat="1" applyFill="1"/>
    <xf numFmtId="3" fontId="0" fillId="11" borderId="0" xfId="0" applyNumberFormat="1" applyFill="1"/>
    <xf numFmtId="164" fontId="0" fillId="11" borderId="0" xfId="0" applyNumberFormat="1" applyFill="1"/>
    <xf numFmtId="164" fontId="0" fillId="12" borderId="0" xfId="6" applyNumberFormat="1" applyFont="1" applyFill="1"/>
    <xf numFmtId="165" fontId="0" fillId="10" borderId="0" xfId="0" applyNumberFormat="1" applyFill="1" applyAlignment="1">
      <alignment horizontal="center"/>
    </xf>
    <xf numFmtId="165" fontId="0" fillId="11" borderId="0" xfId="0" applyNumberFormat="1" applyFill="1" applyAlignment="1">
      <alignment horizontal="center"/>
    </xf>
    <xf numFmtId="165" fontId="0" fillId="12" borderId="0" xfId="0" applyNumberFormat="1" applyFill="1" applyAlignment="1">
      <alignment horizontal="center"/>
    </xf>
    <xf numFmtId="165" fontId="0" fillId="13" borderId="0" xfId="0" applyNumberFormat="1" applyFill="1" applyAlignment="1">
      <alignment horizontal="center"/>
    </xf>
    <xf numFmtId="164" fontId="10" fillId="0" borderId="0" xfId="6" applyNumberFormat="1" applyFont="1"/>
    <xf numFmtId="14" fontId="0" fillId="0" borderId="0" xfId="0" applyNumberFormat="1"/>
  </cellXfs>
  <cellStyles count="8">
    <cellStyle name="Comma" xfId="6" builtinId="3"/>
    <cellStyle name="Comma 2" xfId="4" xr:uid="{3D1E9530-5B10-3F4A-8A46-B756A2FFF3E7}"/>
    <cellStyle name="Neutral" xfId="1" builtinId="28"/>
    <cellStyle name="Normal" xfId="0" builtinId="0"/>
    <cellStyle name="Normal 2 2" xfId="2" xr:uid="{F617CFA4-588C-964C-915B-CF3F94B32206}"/>
    <cellStyle name="Normal 5" xfId="3" xr:uid="{6DB3089E-C8E8-084B-BAF1-F16C5A6862C9}"/>
    <cellStyle name="Normal_NU Table 4.1a" xfId="7" xr:uid="{3EB6B2A4-0029-E741-B450-0BE61BF7B755}"/>
    <cellStyle name="Percent 2" xfId="5" xr:uid="{110E4F9D-2D19-6943-93FB-45DD84D49B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FAO Canada Cropland NUE</a:t>
            </a:r>
          </a:p>
        </c:rich>
      </c:tx>
      <c:layout>
        <c:manualLayout>
          <c:xMode val="edge"/>
          <c:yMode val="edge"/>
          <c:x val="0.26923513261500209"/>
          <c:y val="2.1428571428571429E-2"/>
        </c:manualLayout>
      </c:layout>
      <c:overlay val="1"/>
      <c:spPr>
        <a:noFill/>
        <a:ln>
          <a:noFill/>
        </a:ln>
        <a:effectLst/>
      </c:spPr>
      <c:txPr>
        <a:bodyPr rot="0" spcFirstLastPara="1" vertOverflow="ellipsis" vert="horz" wrap="square" anchor="ctr" anchorCtr="1"/>
        <a:lstStyle/>
        <a:p>
          <a:pPr>
            <a:defRPr sz="28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0.18316980936593452"/>
          <c:y val="0.1380952380952381"/>
          <c:w val="0.74105081848321597"/>
          <c:h val="0.68762317210348711"/>
        </c:manualLayout>
      </c:layout>
      <c:scatterChart>
        <c:scatterStyle val="lineMarker"/>
        <c:varyColors val="0"/>
        <c:ser>
          <c:idx val="0"/>
          <c:order val="0"/>
          <c:tx>
            <c:strRef>
              <c:f>Canada!$E$2</c:f>
              <c:strCache>
                <c:ptCount val="1"/>
                <c:pt idx="0">
                  <c:v> N output, kg/ha </c:v>
                </c:pt>
              </c:strCache>
            </c:strRef>
          </c:tx>
          <c:spPr>
            <a:ln w="19050" cap="rnd">
              <a:noFill/>
              <a:round/>
            </a:ln>
            <a:effectLst/>
          </c:spPr>
          <c:marker>
            <c:symbol val="circle"/>
            <c:size val="5"/>
            <c:spPr>
              <a:gradFill flip="none" rotWithShape="1">
                <a:gsLst>
                  <a:gs pos="0">
                    <a:srgbClr val="FF0000"/>
                  </a:gs>
                  <a:gs pos="97000">
                    <a:srgbClr val="0070C0">
                      <a:lumMod val="100000"/>
                    </a:srgbClr>
                  </a:gs>
                </a:gsLst>
                <a:lin ang="2700000" scaled="1"/>
                <a:tileRect/>
              </a:gradFill>
              <a:ln w="9525">
                <a:noFill/>
              </a:ln>
              <a:effectLst/>
            </c:spPr>
          </c:marker>
          <c:xVal>
            <c:numRef>
              <c:f>Canada!$D$3:$D$57</c:f>
              <c:numCache>
                <c:formatCode>_(* #,##0_);_(* \(#,##0\);_(* "-"??_);_(@_)</c:formatCode>
                <c:ptCount val="55"/>
                <c:pt idx="0">
                  <c:v>11.923300000000001</c:v>
                </c:pt>
                <c:pt idx="1">
                  <c:v>12.4139</c:v>
                </c:pt>
                <c:pt idx="2">
                  <c:v>13.1601</c:v>
                </c:pt>
                <c:pt idx="3">
                  <c:v>13.858600000000001</c:v>
                </c:pt>
                <c:pt idx="4">
                  <c:v>15.0867</c:v>
                </c:pt>
                <c:pt idx="5">
                  <c:v>16.223999999999997</c:v>
                </c:pt>
                <c:pt idx="6">
                  <c:v>17.343399999999999</c:v>
                </c:pt>
                <c:pt idx="7">
                  <c:v>15.623000000000001</c:v>
                </c:pt>
                <c:pt idx="8">
                  <c:v>16.174200000000003</c:v>
                </c:pt>
                <c:pt idx="9">
                  <c:v>17.401600000000002</c:v>
                </c:pt>
                <c:pt idx="10">
                  <c:v>18.285</c:v>
                </c:pt>
                <c:pt idx="11">
                  <c:v>19.974699999999999</c:v>
                </c:pt>
                <c:pt idx="12">
                  <c:v>22.3688</c:v>
                </c:pt>
                <c:pt idx="13">
                  <c:v>22.599899999999998</c:v>
                </c:pt>
                <c:pt idx="14">
                  <c:v>23.158799999999999</c:v>
                </c:pt>
                <c:pt idx="15">
                  <c:v>23.891300000000001</c:v>
                </c:pt>
                <c:pt idx="16">
                  <c:v>27.211099999999998</c:v>
                </c:pt>
                <c:pt idx="17">
                  <c:v>29.495200000000001</c:v>
                </c:pt>
                <c:pt idx="18">
                  <c:v>30.235300000000002</c:v>
                </c:pt>
                <c:pt idx="19">
                  <c:v>32.389600000000002</c:v>
                </c:pt>
                <c:pt idx="20">
                  <c:v>32.597499999999997</c:v>
                </c:pt>
                <c:pt idx="21">
                  <c:v>35.037799999999997</c:v>
                </c:pt>
                <c:pt idx="22">
                  <c:v>38.676100000000005</c:v>
                </c:pt>
                <c:pt idx="23">
                  <c:v>40.623099999999994</c:v>
                </c:pt>
                <c:pt idx="24">
                  <c:v>39.066000000000003</c:v>
                </c:pt>
                <c:pt idx="25">
                  <c:v>36.280700000000003</c:v>
                </c:pt>
                <c:pt idx="26">
                  <c:v>38.134399999999999</c:v>
                </c:pt>
                <c:pt idx="27">
                  <c:v>37.251300000000001</c:v>
                </c:pt>
                <c:pt idx="28">
                  <c:v>38.071199999999997</c:v>
                </c:pt>
                <c:pt idx="29">
                  <c:v>37.6845</c:v>
                </c:pt>
                <c:pt idx="30">
                  <c:v>40.286799999999999</c:v>
                </c:pt>
                <c:pt idx="31">
                  <c:v>41.981999999999999</c:v>
                </c:pt>
                <c:pt idx="32">
                  <c:v>45.633200000000002</c:v>
                </c:pt>
                <c:pt idx="33">
                  <c:v>47.987699999999997</c:v>
                </c:pt>
                <c:pt idx="34">
                  <c:v>51.131300000000003</c:v>
                </c:pt>
                <c:pt idx="35">
                  <c:v>52.750399999999999</c:v>
                </c:pt>
                <c:pt idx="36">
                  <c:v>53.794899999999998</c:v>
                </c:pt>
                <c:pt idx="37">
                  <c:v>54.815199999999997</c:v>
                </c:pt>
                <c:pt idx="38">
                  <c:v>56.310299999999998</c:v>
                </c:pt>
                <c:pt idx="39">
                  <c:v>55.721600000000002</c:v>
                </c:pt>
                <c:pt idx="40">
                  <c:v>53.655299999999997</c:v>
                </c:pt>
                <c:pt idx="41">
                  <c:v>54.059899999999999</c:v>
                </c:pt>
                <c:pt idx="42">
                  <c:v>55.527000000000001</c:v>
                </c:pt>
                <c:pt idx="43">
                  <c:v>56.483900000000006</c:v>
                </c:pt>
                <c:pt idx="44">
                  <c:v>60.272199999999998</c:v>
                </c:pt>
                <c:pt idx="45">
                  <c:v>58.035899999999998</c:v>
                </c:pt>
                <c:pt idx="46">
                  <c:v>67.7029</c:v>
                </c:pt>
                <c:pt idx="47">
                  <c:v>67.024500000000003</c:v>
                </c:pt>
                <c:pt idx="48">
                  <c:v>69.602900000000005</c:v>
                </c:pt>
                <c:pt idx="49">
                  <c:v>74.869900000000001</c:v>
                </c:pt>
                <c:pt idx="50">
                  <c:v>82.4649</c:v>
                </c:pt>
                <c:pt idx="51">
                  <c:v>90.479900000000001</c:v>
                </c:pt>
                <c:pt idx="52">
                  <c:v>87.747299999999996</c:v>
                </c:pt>
                <c:pt idx="53">
                  <c:v>90.986800000000002</c:v>
                </c:pt>
                <c:pt idx="54">
                  <c:v>90.825299999999999</c:v>
                </c:pt>
              </c:numCache>
            </c:numRef>
          </c:xVal>
          <c:yVal>
            <c:numRef>
              <c:f>Canada!$E$3:$E$57</c:f>
              <c:numCache>
                <c:formatCode>_(* #,##0_);_(* \(#,##0\);_(* "-"??_);_(@_)</c:formatCode>
                <c:ptCount val="55"/>
                <c:pt idx="0">
                  <c:v>9.8817000000000004</c:v>
                </c:pt>
                <c:pt idx="1">
                  <c:v>16.647099999999998</c:v>
                </c:pt>
                <c:pt idx="2">
                  <c:v>19.242000000000001</c:v>
                </c:pt>
                <c:pt idx="3">
                  <c:v>16.057500000000001</c:v>
                </c:pt>
                <c:pt idx="4">
                  <c:v>18.1995</c:v>
                </c:pt>
                <c:pt idx="5">
                  <c:v>21.412600000000001</c:v>
                </c:pt>
                <c:pt idx="6">
                  <c:v>16.398299999999999</c:v>
                </c:pt>
                <c:pt idx="7">
                  <c:v>18.82</c:v>
                </c:pt>
                <c:pt idx="8">
                  <c:v>19.782499999999999</c:v>
                </c:pt>
                <c:pt idx="9">
                  <c:v>16.5944</c:v>
                </c:pt>
                <c:pt idx="10">
                  <c:v>21.646000000000001</c:v>
                </c:pt>
                <c:pt idx="11">
                  <c:v>19.303699999999999</c:v>
                </c:pt>
                <c:pt idx="12">
                  <c:v>20.034700000000001</c:v>
                </c:pt>
                <c:pt idx="13">
                  <c:v>16.903199999999998</c:v>
                </c:pt>
                <c:pt idx="14">
                  <c:v>20.521599999999999</c:v>
                </c:pt>
                <c:pt idx="15">
                  <c:v>23.411999999999999</c:v>
                </c:pt>
                <c:pt idx="16">
                  <c:v>23.453099999999999</c:v>
                </c:pt>
                <c:pt idx="17">
                  <c:v>24.287299999999998</c:v>
                </c:pt>
                <c:pt idx="18">
                  <c:v>21.341999999999999</c:v>
                </c:pt>
                <c:pt idx="19">
                  <c:v>22.815999999999999</c:v>
                </c:pt>
                <c:pt idx="20">
                  <c:v>26.67</c:v>
                </c:pt>
                <c:pt idx="21">
                  <c:v>28.696100000000001</c:v>
                </c:pt>
                <c:pt idx="22">
                  <c:v>25.905000000000001</c:v>
                </c:pt>
                <c:pt idx="23">
                  <c:v>24.280200000000001</c:v>
                </c:pt>
                <c:pt idx="24">
                  <c:v>27.1158</c:v>
                </c:pt>
                <c:pt idx="25">
                  <c:v>31.946899999999999</c:v>
                </c:pt>
                <c:pt idx="26">
                  <c:v>29.7182</c:v>
                </c:pt>
                <c:pt idx="27">
                  <c:v>21.919899999999998</c:v>
                </c:pt>
                <c:pt idx="28">
                  <c:v>27.341999999999999</c:v>
                </c:pt>
                <c:pt idx="29">
                  <c:v>32.211799999999997</c:v>
                </c:pt>
                <c:pt idx="30">
                  <c:v>31.8292</c:v>
                </c:pt>
                <c:pt idx="31">
                  <c:v>29.876000000000001</c:v>
                </c:pt>
                <c:pt idx="32">
                  <c:v>33.033200000000001</c:v>
                </c:pt>
                <c:pt idx="33">
                  <c:v>33.328699999999998</c:v>
                </c:pt>
                <c:pt idx="34">
                  <c:v>34.075699999999998</c:v>
                </c:pt>
                <c:pt idx="35">
                  <c:v>36.812199999999997</c:v>
                </c:pt>
                <c:pt idx="36">
                  <c:v>34.939100000000003</c:v>
                </c:pt>
                <c:pt idx="37">
                  <c:v>37.183300000000003</c:v>
                </c:pt>
                <c:pt idx="38">
                  <c:v>39.9771</c:v>
                </c:pt>
                <c:pt idx="39">
                  <c:v>38.169499999999999</c:v>
                </c:pt>
                <c:pt idx="40">
                  <c:v>29.817</c:v>
                </c:pt>
                <c:pt idx="41">
                  <c:v>26.124700000000001</c:v>
                </c:pt>
                <c:pt idx="42">
                  <c:v>35.140599999999999</c:v>
                </c:pt>
                <c:pt idx="43">
                  <c:v>39.442100000000003</c:v>
                </c:pt>
                <c:pt idx="44">
                  <c:v>41.871400000000001</c:v>
                </c:pt>
                <c:pt idx="45">
                  <c:v>40.534300000000002</c:v>
                </c:pt>
                <c:pt idx="46">
                  <c:v>39.422699999999999</c:v>
                </c:pt>
                <c:pt idx="47">
                  <c:v>48.729599999999998</c:v>
                </c:pt>
                <c:pt idx="48">
                  <c:v>47.078499999999998</c:v>
                </c:pt>
                <c:pt idx="49">
                  <c:v>46.183900000000001</c:v>
                </c:pt>
                <c:pt idx="50">
                  <c:v>48.4617</c:v>
                </c:pt>
                <c:pt idx="51">
                  <c:v>51.207999999999998</c:v>
                </c:pt>
                <c:pt idx="52">
                  <c:v>64.304100000000005</c:v>
                </c:pt>
                <c:pt idx="53">
                  <c:v>55.651000000000003</c:v>
                </c:pt>
                <c:pt idx="54">
                  <c:v>57.853000000000002</c:v>
                </c:pt>
              </c:numCache>
            </c:numRef>
          </c:yVal>
          <c:smooth val="0"/>
          <c:extLst>
            <c:ext xmlns:c16="http://schemas.microsoft.com/office/drawing/2014/chart" uri="{C3380CC4-5D6E-409C-BE32-E72D297353CC}">
              <c16:uniqueId val="{00000000-B099-A345-8E21-BEF5D761BD7A}"/>
            </c:ext>
          </c:extLst>
        </c:ser>
        <c:ser>
          <c:idx val="1"/>
          <c:order val="1"/>
          <c:tx>
            <c:v>NUE=100%</c:v>
          </c:tx>
          <c:spPr>
            <a:ln w="25400" cap="rnd">
              <a:solidFill>
                <a:schemeClr val="tx1">
                  <a:lumMod val="65000"/>
                  <a:lumOff val="35000"/>
                </a:schemeClr>
              </a:solidFill>
              <a:round/>
            </a:ln>
            <a:effectLst/>
          </c:spPr>
          <c:marker>
            <c:symbol val="none"/>
          </c:marker>
          <c:dPt>
            <c:idx val="1"/>
            <c:marker>
              <c:symbol val="none"/>
            </c:marker>
            <c:bubble3D val="0"/>
            <c:spPr>
              <a:ln w="12700" cap="rnd">
                <a:solidFill>
                  <a:schemeClr val="tx1">
                    <a:lumMod val="65000"/>
                    <a:lumOff val="35000"/>
                  </a:schemeClr>
                </a:solidFill>
                <a:prstDash val="sysDash"/>
                <a:round/>
              </a:ln>
              <a:effectLst/>
            </c:spPr>
            <c:extLst>
              <c:ext xmlns:c16="http://schemas.microsoft.com/office/drawing/2014/chart" uri="{C3380CC4-5D6E-409C-BE32-E72D297353CC}">
                <c16:uniqueId val="{00000002-B099-A345-8E21-BEF5D761BD7A}"/>
              </c:ext>
            </c:extLst>
          </c:dPt>
          <c:xVal>
            <c:numRef>
              <c:f>Canada!$D$64:$D$65</c:f>
              <c:numCache>
                <c:formatCode>#,##0_);\(#,##0\)</c:formatCode>
                <c:ptCount val="2"/>
                <c:pt idx="0">
                  <c:v>0</c:v>
                </c:pt>
                <c:pt idx="1">
                  <c:v>155.55555555555554</c:v>
                </c:pt>
              </c:numCache>
            </c:numRef>
          </c:xVal>
          <c:yVal>
            <c:numRef>
              <c:f>Canada!$E$64:$E$65</c:f>
              <c:numCache>
                <c:formatCode>#,##0_);\(#,##0\)</c:formatCode>
                <c:ptCount val="2"/>
                <c:pt idx="0">
                  <c:v>0</c:v>
                </c:pt>
                <c:pt idx="1">
                  <c:v>140</c:v>
                </c:pt>
              </c:numCache>
            </c:numRef>
          </c:yVal>
          <c:smooth val="0"/>
          <c:extLst>
            <c:ext xmlns:c16="http://schemas.microsoft.com/office/drawing/2014/chart" uri="{C3380CC4-5D6E-409C-BE32-E72D297353CC}">
              <c16:uniqueId val="{00000003-B099-A345-8E21-BEF5D761BD7A}"/>
            </c:ext>
          </c:extLst>
        </c:ser>
        <c:ser>
          <c:idx val="2"/>
          <c:order val="2"/>
          <c:tx>
            <c:v>NUE-current</c:v>
          </c:tx>
          <c:spPr>
            <a:ln w="12700" cap="rnd">
              <a:solidFill>
                <a:srgbClr val="7030A0"/>
              </a:solidFill>
              <a:prstDash val="sysDash"/>
              <a:round/>
            </a:ln>
            <a:effectLst/>
          </c:spPr>
          <c:marker>
            <c:symbol val="circle"/>
            <c:size val="5"/>
            <c:spPr>
              <a:solidFill>
                <a:schemeClr val="accent3"/>
              </a:solidFill>
              <a:ln w="9525">
                <a:solidFill>
                  <a:schemeClr val="accent3"/>
                </a:solidFill>
              </a:ln>
              <a:effectLst/>
            </c:spPr>
          </c:marker>
          <c:xVal>
            <c:numRef>
              <c:f>Canada!$D$69:$D$70</c:f>
              <c:numCache>
                <c:formatCode>#,##0_);\(#,##0\)</c:formatCode>
                <c:ptCount val="2"/>
                <c:pt idx="0">
                  <c:v>0</c:v>
                </c:pt>
                <c:pt idx="1">
                  <c:v>103.90950000000001</c:v>
                </c:pt>
              </c:numCache>
            </c:numRef>
          </c:xVal>
          <c:yVal>
            <c:numRef>
              <c:f>Canada!$E$69:$E$70</c:f>
              <c:numCache>
                <c:formatCode>#,##0_);\(#,##0\)</c:formatCode>
                <c:ptCount val="2"/>
                <c:pt idx="0">
                  <c:v>0</c:v>
                </c:pt>
                <c:pt idx="1">
                  <c:v>66.513900000000007</c:v>
                </c:pt>
              </c:numCache>
            </c:numRef>
          </c:yVal>
          <c:smooth val="0"/>
          <c:extLst>
            <c:ext xmlns:c16="http://schemas.microsoft.com/office/drawing/2014/chart" uri="{C3380CC4-5D6E-409C-BE32-E72D297353CC}">
              <c16:uniqueId val="{00000004-B099-A345-8E21-BEF5D761BD7A}"/>
            </c:ext>
          </c:extLst>
        </c:ser>
        <c:ser>
          <c:idx val="3"/>
          <c:order val="3"/>
          <c:tx>
            <c:v>1960s</c:v>
          </c:tx>
          <c:spPr>
            <a:ln w="25400" cap="rnd">
              <a:noFill/>
              <a:round/>
            </a:ln>
            <a:effectLst/>
          </c:spPr>
          <c:marker>
            <c:symbol val="circle"/>
            <c:size val="7"/>
            <c:spPr>
              <a:solidFill>
                <a:srgbClr val="FF0000"/>
              </a:solidFill>
              <a:ln w="9525">
                <a:noFill/>
              </a:ln>
              <a:effectLst/>
            </c:spPr>
          </c:marker>
          <c:xVal>
            <c:numRef>
              <c:f>Canada!$D$3:$D$11</c:f>
              <c:numCache>
                <c:formatCode>_(* #,##0_);_(* \(#,##0\);_(* "-"??_);_(@_)</c:formatCode>
                <c:ptCount val="9"/>
                <c:pt idx="0">
                  <c:v>11.923300000000001</c:v>
                </c:pt>
                <c:pt idx="1">
                  <c:v>12.4139</c:v>
                </c:pt>
                <c:pt idx="2">
                  <c:v>13.1601</c:v>
                </c:pt>
                <c:pt idx="3">
                  <c:v>13.858600000000001</c:v>
                </c:pt>
                <c:pt idx="4">
                  <c:v>15.0867</c:v>
                </c:pt>
                <c:pt idx="5">
                  <c:v>16.223999999999997</c:v>
                </c:pt>
                <c:pt idx="6">
                  <c:v>17.343399999999999</c:v>
                </c:pt>
                <c:pt idx="7">
                  <c:v>15.623000000000001</c:v>
                </c:pt>
                <c:pt idx="8">
                  <c:v>16.174200000000003</c:v>
                </c:pt>
              </c:numCache>
            </c:numRef>
          </c:xVal>
          <c:yVal>
            <c:numRef>
              <c:f>Canada!$E$3:$E$11</c:f>
              <c:numCache>
                <c:formatCode>_(* #,##0_);_(* \(#,##0\);_(* "-"??_);_(@_)</c:formatCode>
                <c:ptCount val="9"/>
                <c:pt idx="0">
                  <c:v>9.8817000000000004</c:v>
                </c:pt>
                <c:pt idx="1">
                  <c:v>16.647099999999998</c:v>
                </c:pt>
                <c:pt idx="2">
                  <c:v>19.242000000000001</c:v>
                </c:pt>
                <c:pt idx="3">
                  <c:v>16.057500000000001</c:v>
                </c:pt>
                <c:pt idx="4">
                  <c:v>18.1995</c:v>
                </c:pt>
                <c:pt idx="5">
                  <c:v>21.412600000000001</c:v>
                </c:pt>
                <c:pt idx="6">
                  <c:v>16.398299999999999</c:v>
                </c:pt>
                <c:pt idx="7">
                  <c:v>18.82</c:v>
                </c:pt>
                <c:pt idx="8">
                  <c:v>19.782499999999999</c:v>
                </c:pt>
              </c:numCache>
            </c:numRef>
          </c:yVal>
          <c:smooth val="0"/>
          <c:extLst>
            <c:ext xmlns:c16="http://schemas.microsoft.com/office/drawing/2014/chart" uri="{C3380CC4-5D6E-409C-BE32-E72D297353CC}">
              <c16:uniqueId val="{00000005-B099-A345-8E21-BEF5D761BD7A}"/>
            </c:ext>
          </c:extLst>
        </c:ser>
        <c:ser>
          <c:idx val="4"/>
          <c:order val="4"/>
          <c:tx>
            <c:v>1970s</c:v>
          </c:tx>
          <c:spPr>
            <a:ln w="25400" cap="rnd">
              <a:noFill/>
              <a:round/>
            </a:ln>
            <a:effectLst/>
          </c:spPr>
          <c:marker>
            <c:symbol val="circle"/>
            <c:size val="7"/>
            <c:spPr>
              <a:solidFill>
                <a:srgbClr val="FFC000"/>
              </a:solidFill>
              <a:ln w="9525">
                <a:noFill/>
              </a:ln>
              <a:effectLst/>
            </c:spPr>
          </c:marker>
          <c:xVal>
            <c:numRef>
              <c:f>Canada!$D$12:$D$21</c:f>
              <c:numCache>
                <c:formatCode>_(* #,##0_);_(* \(#,##0\);_(* "-"??_);_(@_)</c:formatCode>
                <c:ptCount val="10"/>
                <c:pt idx="0">
                  <c:v>17.401600000000002</c:v>
                </c:pt>
                <c:pt idx="1">
                  <c:v>18.285</c:v>
                </c:pt>
                <c:pt idx="2">
                  <c:v>19.974699999999999</c:v>
                </c:pt>
                <c:pt idx="3">
                  <c:v>22.3688</c:v>
                </c:pt>
                <c:pt idx="4">
                  <c:v>22.599899999999998</c:v>
                </c:pt>
                <c:pt idx="5">
                  <c:v>23.158799999999999</c:v>
                </c:pt>
                <c:pt idx="6">
                  <c:v>23.891300000000001</c:v>
                </c:pt>
                <c:pt idx="7">
                  <c:v>27.211099999999998</c:v>
                </c:pt>
                <c:pt idx="8">
                  <c:v>29.495200000000001</c:v>
                </c:pt>
                <c:pt idx="9">
                  <c:v>30.235300000000002</c:v>
                </c:pt>
              </c:numCache>
            </c:numRef>
          </c:xVal>
          <c:yVal>
            <c:numRef>
              <c:f>Canada!$E$12:$E$21</c:f>
              <c:numCache>
                <c:formatCode>_(* #,##0_);_(* \(#,##0\);_(* "-"??_);_(@_)</c:formatCode>
                <c:ptCount val="10"/>
                <c:pt idx="0">
                  <c:v>16.5944</c:v>
                </c:pt>
                <c:pt idx="1">
                  <c:v>21.646000000000001</c:v>
                </c:pt>
                <c:pt idx="2">
                  <c:v>19.303699999999999</c:v>
                </c:pt>
                <c:pt idx="3">
                  <c:v>20.034700000000001</c:v>
                </c:pt>
                <c:pt idx="4">
                  <c:v>16.903199999999998</c:v>
                </c:pt>
                <c:pt idx="5">
                  <c:v>20.521599999999999</c:v>
                </c:pt>
                <c:pt idx="6">
                  <c:v>23.411999999999999</c:v>
                </c:pt>
                <c:pt idx="7">
                  <c:v>23.453099999999999</c:v>
                </c:pt>
                <c:pt idx="8">
                  <c:v>24.287299999999998</c:v>
                </c:pt>
                <c:pt idx="9">
                  <c:v>21.341999999999999</c:v>
                </c:pt>
              </c:numCache>
            </c:numRef>
          </c:yVal>
          <c:smooth val="0"/>
          <c:extLst>
            <c:ext xmlns:c16="http://schemas.microsoft.com/office/drawing/2014/chart" uri="{C3380CC4-5D6E-409C-BE32-E72D297353CC}">
              <c16:uniqueId val="{00000006-B099-A345-8E21-BEF5D761BD7A}"/>
            </c:ext>
          </c:extLst>
        </c:ser>
        <c:ser>
          <c:idx val="5"/>
          <c:order val="5"/>
          <c:tx>
            <c:v>1980s</c:v>
          </c:tx>
          <c:spPr>
            <a:ln w="25400" cap="rnd">
              <a:noFill/>
              <a:round/>
            </a:ln>
            <a:effectLst/>
          </c:spPr>
          <c:marker>
            <c:symbol val="circle"/>
            <c:size val="7"/>
            <c:spPr>
              <a:solidFill>
                <a:schemeClr val="accent6"/>
              </a:solidFill>
              <a:ln w="9525">
                <a:noFill/>
              </a:ln>
              <a:effectLst/>
            </c:spPr>
          </c:marker>
          <c:xVal>
            <c:numRef>
              <c:f>Canada!$D$22:$D$31</c:f>
              <c:numCache>
                <c:formatCode>_(* #,##0_);_(* \(#,##0\);_(* "-"??_);_(@_)</c:formatCode>
                <c:ptCount val="10"/>
                <c:pt idx="0">
                  <c:v>32.389600000000002</c:v>
                </c:pt>
                <c:pt idx="1">
                  <c:v>32.597499999999997</c:v>
                </c:pt>
                <c:pt idx="2">
                  <c:v>35.037799999999997</c:v>
                </c:pt>
                <c:pt idx="3">
                  <c:v>38.676100000000005</c:v>
                </c:pt>
                <c:pt idx="4">
                  <c:v>40.623099999999994</c:v>
                </c:pt>
                <c:pt idx="5">
                  <c:v>39.066000000000003</c:v>
                </c:pt>
                <c:pt idx="6">
                  <c:v>36.280700000000003</c:v>
                </c:pt>
                <c:pt idx="7">
                  <c:v>38.134399999999999</c:v>
                </c:pt>
                <c:pt idx="8">
                  <c:v>37.251300000000001</c:v>
                </c:pt>
                <c:pt idx="9">
                  <c:v>38.071199999999997</c:v>
                </c:pt>
              </c:numCache>
            </c:numRef>
          </c:xVal>
          <c:yVal>
            <c:numRef>
              <c:f>Canada!$E$22:$E$31</c:f>
              <c:numCache>
                <c:formatCode>_(* #,##0_);_(* \(#,##0\);_(* "-"??_);_(@_)</c:formatCode>
                <c:ptCount val="10"/>
                <c:pt idx="0">
                  <c:v>22.815999999999999</c:v>
                </c:pt>
                <c:pt idx="1">
                  <c:v>26.67</c:v>
                </c:pt>
                <c:pt idx="2">
                  <c:v>28.696100000000001</c:v>
                </c:pt>
                <c:pt idx="3">
                  <c:v>25.905000000000001</c:v>
                </c:pt>
                <c:pt idx="4">
                  <c:v>24.280200000000001</c:v>
                </c:pt>
                <c:pt idx="5">
                  <c:v>27.1158</c:v>
                </c:pt>
                <c:pt idx="6">
                  <c:v>31.946899999999999</c:v>
                </c:pt>
                <c:pt idx="7">
                  <c:v>29.7182</c:v>
                </c:pt>
                <c:pt idx="8">
                  <c:v>21.919899999999998</c:v>
                </c:pt>
                <c:pt idx="9">
                  <c:v>27.341999999999999</c:v>
                </c:pt>
              </c:numCache>
            </c:numRef>
          </c:yVal>
          <c:smooth val="0"/>
          <c:extLst>
            <c:ext xmlns:c16="http://schemas.microsoft.com/office/drawing/2014/chart" uri="{C3380CC4-5D6E-409C-BE32-E72D297353CC}">
              <c16:uniqueId val="{00000007-B099-A345-8E21-BEF5D761BD7A}"/>
            </c:ext>
          </c:extLst>
        </c:ser>
        <c:ser>
          <c:idx val="6"/>
          <c:order val="6"/>
          <c:tx>
            <c:v>1990s</c:v>
          </c:tx>
          <c:spPr>
            <a:ln w="25400" cap="rnd">
              <a:noFill/>
              <a:round/>
            </a:ln>
            <a:effectLst/>
          </c:spPr>
          <c:marker>
            <c:symbol val="circle"/>
            <c:size val="7"/>
            <c:spPr>
              <a:solidFill>
                <a:srgbClr val="00B0F0"/>
              </a:solidFill>
              <a:ln w="9525">
                <a:noFill/>
              </a:ln>
              <a:effectLst/>
            </c:spPr>
          </c:marker>
          <c:xVal>
            <c:numRef>
              <c:f>Canada!$D$32:$D$41</c:f>
              <c:numCache>
                <c:formatCode>_(* #,##0_);_(* \(#,##0\);_(* "-"??_);_(@_)</c:formatCode>
                <c:ptCount val="10"/>
                <c:pt idx="0">
                  <c:v>37.6845</c:v>
                </c:pt>
                <c:pt idx="1">
                  <c:v>40.286799999999999</c:v>
                </c:pt>
                <c:pt idx="2">
                  <c:v>41.981999999999999</c:v>
                </c:pt>
                <c:pt idx="3">
                  <c:v>45.633200000000002</c:v>
                </c:pt>
                <c:pt idx="4">
                  <c:v>47.987699999999997</c:v>
                </c:pt>
                <c:pt idx="5">
                  <c:v>51.131300000000003</c:v>
                </c:pt>
                <c:pt idx="6">
                  <c:v>52.750399999999999</c:v>
                </c:pt>
                <c:pt idx="7">
                  <c:v>53.794899999999998</c:v>
                </c:pt>
                <c:pt idx="8">
                  <c:v>54.815199999999997</c:v>
                </c:pt>
                <c:pt idx="9">
                  <c:v>56.310299999999998</c:v>
                </c:pt>
              </c:numCache>
            </c:numRef>
          </c:xVal>
          <c:yVal>
            <c:numRef>
              <c:f>Canada!$E$32:$E$41</c:f>
              <c:numCache>
                <c:formatCode>_(* #,##0_);_(* \(#,##0\);_(* "-"??_);_(@_)</c:formatCode>
                <c:ptCount val="10"/>
                <c:pt idx="0">
                  <c:v>32.211799999999997</c:v>
                </c:pt>
                <c:pt idx="1">
                  <c:v>31.8292</c:v>
                </c:pt>
                <c:pt idx="2">
                  <c:v>29.876000000000001</c:v>
                </c:pt>
                <c:pt idx="3">
                  <c:v>33.033200000000001</c:v>
                </c:pt>
                <c:pt idx="4">
                  <c:v>33.328699999999998</c:v>
                </c:pt>
                <c:pt idx="5">
                  <c:v>34.075699999999998</c:v>
                </c:pt>
                <c:pt idx="6">
                  <c:v>36.812199999999997</c:v>
                </c:pt>
                <c:pt idx="7">
                  <c:v>34.939100000000003</c:v>
                </c:pt>
                <c:pt idx="8">
                  <c:v>37.183300000000003</c:v>
                </c:pt>
                <c:pt idx="9">
                  <c:v>39.9771</c:v>
                </c:pt>
              </c:numCache>
            </c:numRef>
          </c:yVal>
          <c:smooth val="0"/>
          <c:extLst>
            <c:ext xmlns:c16="http://schemas.microsoft.com/office/drawing/2014/chart" uri="{C3380CC4-5D6E-409C-BE32-E72D297353CC}">
              <c16:uniqueId val="{00000008-B099-A345-8E21-BEF5D761BD7A}"/>
            </c:ext>
          </c:extLst>
        </c:ser>
        <c:ser>
          <c:idx val="7"/>
          <c:order val="7"/>
          <c:tx>
            <c:v>2000s</c:v>
          </c:tx>
          <c:spPr>
            <a:ln w="25400" cap="rnd">
              <a:noFill/>
              <a:round/>
            </a:ln>
            <a:effectLst/>
          </c:spPr>
          <c:marker>
            <c:symbol val="circle"/>
            <c:size val="7"/>
            <c:spPr>
              <a:solidFill>
                <a:srgbClr val="0070C0"/>
              </a:solidFill>
              <a:ln w="9525">
                <a:noFill/>
              </a:ln>
              <a:effectLst/>
            </c:spPr>
          </c:marker>
          <c:xVal>
            <c:numRef>
              <c:f>Canada!$D$42:$D$51</c:f>
              <c:numCache>
                <c:formatCode>_(* #,##0_);_(* \(#,##0\);_(* "-"??_);_(@_)</c:formatCode>
                <c:ptCount val="10"/>
                <c:pt idx="0">
                  <c:v>55.721600000000002</c:v>
                </c:pt>
                <c:pt idx="1">
                  <c:v>53.655299999999997</c:v>
                </c:pt>
                <c:pt idx="2">
                  <c:v>54.059899999999999</c:v>
                </c:pt>
                <c:pt idx="3">
                  <c:v>55.527000000000001</c:v>
                </c:pt>
                <c:pt idx="4">
                  <c:v>56.483900000000006</c:v>
                </c:pt>
                <c:pt idx="5">
                  <c:v>60.272199999999998</c:v>
                </c:pt>
                <c:pt idx="6">
                  <c:v>58.035899999999998</c:v>
                </c:pt>
                <c:pt idx="7">
                  <c:v>67.7029</c:v>
                </c:pt>
                <c:pt idx="8">
                  <c:v>67.024500000000003</c:v>
                </c:pt>
                <c:pt idx="9">
                  <c:v>69.602900000000005</c:v>
                </c:pt>
              </c:numCache>
            </c:numRef>
          </c:xVal>
          <c:yVal>
            <c:numRef>
              <c:f>Canada!$E$42:$E$51</c:f>
              <c:numCache>
                <c:formatCode>_(* #,##0_);_(* \(#,##0\);_(* "-"??_);_(@_)</c:formatCode>
                <c:ptCount val="10"/>
                <c:pt idx="0">
                  <c:v>38.169499999999999</c:v>
                </c:pt>
                <c:pt idx="1">
                  <c:v>29.817</c:v>
                </c:pt>
                <c:pt idx="2">
                  <c:v>26.124700000000001</c:v>
                </c:pt>
                <c:pt idx="3">
                  <c:v>35.140599999999999</c:v>
                </c:pt>
                <c:pt idx="4">
                  <c:v>39.442100000000003</c:v>
                </c:pt>
                <c:pt idx="5">
                  <c:v>41.871400000000001</c:v>
                </c:pt>
                <c:pt idx="6">
                  <c:v>40.534300000000002</c:v>
                </c:pt>
                <c:pt idx="7">
                  <c:v>39.422699999999999</c:v>
                </c:pt>
                <c:pt idx="8">
                  <c:v>48.729599999999998</c:v>
                </c:pt>
                <c:pt idx="9">
                  <c:v>47.078499999999998</c:v>
                </c:pt>
              </c:numCache>
            </c:numRef>
          </c:yVal>
          <c:smooth val="0"/>
          <c:extLst>
            <c:ext xmlns:c16="http://schemas.microsoft.com/office/drawing/2014/chart" uri="{C3380CC4-5D6E-409C-BE32-E72D297353CC}">
              <c16:uniqueId val="{00000009-B099-A345-8E21-BEF5D761BD7A}"/>
            </c:ext>
          </c:extLst>
        </c:ser>
        <c:ser>
          <c:idx val="8"/>
          <c:order val="8"/>
          <c:tx>
            <c:v>2010s</c:v>
          </c:tx>
          <c:spPr>
            <a:ln w="25400" cap="rnd">
              <a:noFill/>
              <a:round/>
            </a:ln>
            <a:effectLst/>
          </c:spPr>
          <c:marker>
            <c:symbol val="circle"/>
            <c:size val="7"/>
            <c:spPr>
              <a:solidFill>
                <a:srgbClr val="7030A0"/>
              </a:solidFill>
              <a:ln w="9525">
                <a:noFill/>
              </a:ln>
              <a:effectLst/>
            </c:spPr>
          </c:marker>
          <c:xVal>
            <c:numRef>
              <c:f>Canada!$D$52:$D$62</c:f>
              <c:numCache>
                <c:formatCode>_(* #,##0_);_(* \(#,##0\);_(* "-"??_);_(@_)</c:formatCode>
                <c:ptCount val="11"/>
                <c:pt idx="0">
                  <c:v>74.869900000000001</c:v>
                </c:pt>
                <c:pt idx="1">
                  <c:v>82.4649</c:v>
                </c:pt>
                <c:pt idx="2">
                  <c:v>90.479900000000001</c:v>
                </c:pt>
                <c:pt idx="3">
                  <c:v>87.747299999999996</c:v>
                </c:pt>
                <c:pt idx="4">
                  <c:v>90.986800000000002</c:v>
                </c:pt>
                <c:pt idx="5">
                  <c:v>90.825299999999999</c:v>
                </c:pt>
                <c:pt idx="6">
                  <c:v>90.708399999999997</c:v>
                </c:pt>
                <c:pt idx="7">
                  <c:v>94.236699999999999</c:v>
                </c:pt>
                <c:pt idx="8">
                  <c:v>95.623000000000005</c:v>
                </c:pt>
                <c:pt idx="9">
                  <c:v>94.77000000000001</c:v>
                </c:pt>
                <c:pt idx="10">
                  <c:v>103.90950000000001</c:v>
                </c:pt>
              </c:numCache>
            </c:numRef>
          </c:xVal>
          <c:yVal>
            <c:numRef>
              <c:f>Canada!$E$52:$E$62</c:f>
              <c:numCache>
                <c:formatCode>_(* #,##0_);_(* \(#,##0\);_(* "-"??_);_(@_)</c:formatCode>
                <c:ptCount val="11"/>
                <c:pt idx="0">
                  <c:v>46.183900000000001</c:v>
                </c:pt>
                <c:pt idx="1">
                  <c:v>48.4617</c:v>
                </c:pt>
                <c:pt idx="2">
                  <c:v>51.207999999999998</c:v>
                </c:pt>
                <c:pt idx="3">
                  <c:v>64.304100000000005</c:v>
                </c:pt>
                <c:pt idx="4">
                  <c:v>55.651000000000003</c:v>
                </c:pt>
                <c:pt idx="5">
                  <c:v>57.853000000000002</c:v>
                </c:pt>
                <c:pt idx="6">
                  <c:v>63.4801</c:v>
                </c:pt>
                <c:pt idx="7">
                  <c:v>64.227500000000006</c:v>
                </c:pt>
                <c:pt idx="8">
                  <c:v>63.040700000000001</c:v>
                </c:pt>
                <c:pt idx="9">
                  <c:v>62.974699999999999</c:v>
                </c:pt>
                <c:pt idx="10">
                  <c:v>66.513900000000007</c:v>
                </c:pt>
              </c:numCache>
            </c:numRef>
          </c:yVal>
          <c:smooth val="0"/>
          <c:extLst>
            <c:ext xmlns:c16="http://schemas.microsoft.com/office/drawing/2014/chart" uri="{C3380CC4-5D6E-409C-BE32-E72D297353CC}">
              <c16:uniqueId val="{0000000A-B099-A345-8E21-BEF5D761BD7A}"/>
            </c:ext>
          </c:extLst>
        </c:ser>
        <c:ser>
          <c:idx val="9"/>
          <c:order val="9"/>
          <c:tx>
            <c:v>NUE50</c:v>
          </c:tx>
          <c:spPr>
            <a:ln w="12700" cap="rnd">
              <a:solidFill>
                <a:schemeClr val="tx1">
                  <a:lumMod val="75000"/>
                  <a:lumOff val="25000"/>
                </a:schemeClr>
              </a:solidFill>
              <a:prstDash val="sysDash"/>
              <a:round/>
            </a:ln>
            <a:effectLst/>
          </c:spPr>
          <c:marker>
            <c:symbol val="none"/>
          </c:marker>
          <c:xVal>
            <c:numRef>
              <c:f>Canada!$D$66:$D$67</c:f>
              <c:numCache>
                <c:formatCode>#,##0_);\(#,##0\)</c:formatCode>
                <c:ptCount val="2"/>
                <c:pt idx="0">
                  <c:v>0</c:v>
                </c:pt>
                <c:pt idx="1">
                  <c:v>150</c:v>
                </c:pt>
              </c:numCache>
            </c:numRef>
          </c:xVal>
          <c:yVal>
            <c:numRef>
              <c:f>Canada!$E$66:$E$67</c:f>
              <c:numCache>
                <c:formatCode>#,##0_);\(#,##0\)</c:formatCode>
                <c:ptCount val="2"/>
                <c:pt idx="0">
                  <c:v>0</c:v>
                </c:pt>
                <c:pt idx="1">
                  <c:v>75</c:v>
                </c:pt>
              </c:numCache>
            </c:numRef>
          </c:yVal>
          <c:smooth val="0"/>
          <c:extLst>
            <c:ext xmlns:c16="http://schemas.microsoft.com/office/drawing/2014/chart" uri="{C3380CC4-5D6E-409C-BE32-E72D297353CC}">
              <c16:uniqueId val="{0000000B-B099-A345-8E21-BEF5D761BD7A}"/>
            </c:ext>
          </c:extLst>
        </c:ser>
        <c:ser>
          <c:idx val="10"/>
          <c:order val="10"/>
          <c:tx>
            <c:v>surp80</c:v>
          </c:tx>
          <c:spPr>
            <a:ln w="19050" cap="rnd">
              <a:solidFill>
                <a:srgbClr val="C00000"/>
              </a:solidFill>
              <a:prstDash val="sysDash"/>
              <a:round/>
            </a:ln>
            <a:effectLst/>
          </c:spPr>
          <c:marker>
            <c:symbol val="none"/>
          </c:marker>
          <c:xVal>
            <c:numRef>
              <c:f>Canada!$D$72:$D$73</c:f>
              <c:numCache>
                <c:formatCode>#,##0_);\(#,##0\)</c:formatCode>
                <c:ptCount val="2"/>
                <c:pt idx="0" formatCode="General">
                  <c:v>80</c:v>
                </c:pt>
                <c:pt idx="1">
                  <c:v>200</c:v>
                </c:pt>
              </c:numCache>
            </c:numRef>
          </c:xVal>
          <c:yVal>
            <c:numRef>
              <c:f>Canada!$E$72:$E$73</c:f>
              <c:numCache>
                <c:formatCode>#,##0_);\(#,##0\)</c:formatCode>
                <c:ptCount val="2"/>
                <c:pt idx="0" formatCode="General">
                  <c:v>0</c:v>
                </c:pt>
                <c:pt idx="1">
                  <c:v>120</c:v>
                </c:pt>
              </c:numCache>
            </c:numRef>
          </c:yVal>
          <c:smooth val="0"/>
          <c:extLst>
            <c:ext xmlns:c16="http://schemas.microsoft.com/office/drawing/2014/chart" uri="{C3380CC4-5D6E-409C-BE32-E72D297353CC}">
              <c16:uniqueId val="{0000000C-B099-A345-8E21-BEF5D761BD7A}"/>
            </c:ext>
          </c:extLst>
        </c:ser>
        <c:dLbls>
          <c:showLegendKey val="0"/>
          <c:showVal val="0"/>
          <c:showCatName val="0"/>
          <c:showSerName val="0"/>
          <c:showPercent val="0"/>
          <c:showBubbleSize val="0"/>
        </c:dLbls>
        <c:axId val="1696966287"/>
        <c:axId val="1506023759"/>
      </c:scatterChart>
      <c:valAx>
        <c:axId val="1696966287"/>
        <c:scaling>
          <c:orientation val="minMax"/>
          <c:max val="15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r>
                  <a:rPr lang="en-US"/>
                  <a:t>N inputs, kg/ha</a:t>
                </a:r>
              </a:p>
            </c:rich>
          </c:tx>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title>
        <c:numFmt formatCode="#,##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506023759"/>
        <c:crosses val="autoZero"/>
        <c:crossBetween val="midCat"/>
        <c:majorUnit val="50"/>
      </c:valAx>
      <c:valAx>
        <c:axId val="1506023759"/>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r>
                  <a:rPr lang="en-US"/>
                  <a:t>N outputs, kg/ha</a:t>
                </a:r>
              </a:p>
            </c:rich>
          </c:tx>
          <c:layout>
            <c:manualLayout>
              <c:xMode val="edge"/>
              <c:yMode val="edge"/>
              <c:x val="1.9321125155408205E-2"/>
              <c:y val="0.28500206224221974"/>
            </c:manualLayout>
          </c:layout>
          <c:overlay val="0"/>
          <c:spPr>
            <a:noFill/>
            <a:ln>
              <a:noFill/>
            </a:ln>
            <a:effectLst/>
          </c:spPr>
          <c:txPr>
            <a:bodyPr rot="-54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title>
        <c:numFmt formatCode="#,##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96966287"/>
        <c:crosses val="autoZero"/>
        <c:crossBetween val="midCat"/>
        <c:majorUnit val="20"/>
      </c:valAx>
      <c:spPr>
        <a:noFill/>
        <a:ln>
          <a:noFill/>
        </a:ln>
        <a:effectLst/>
      </c:spPr>
    </c:plotArea>
    <c:legend>
      <c:legendPos val="r"/>
      <c:legendEntry>
        <c:idx val="0"/>
        <c:delete val="1"/>
      </c:legendEntry>
      <c:legendEntry>
        <c:idx val="1"/>
        <c:delete val="1"/>
      </c:legendEntry>
      <c:legendEntry>
        <c:idx val="2"/>
        <c:delete val="1"/>
      </c:legendEntry>
      <c:legendEntry>
        <c:idx val="9"/>
        <c:delete val="1"/>
      </c:legendEntry>
      <c:legendEntry>
        <c:idx val="10"/>
        <c:delete val="1"/>
      </c:legendEntry>
      <c:layout>
        <c:manualLayout>
          <c:xMode val="edge"/>
          <c:yMode val="edge"/>
          <c:x val="0.1593733164111065"/>
          <c:y val="0.17436051743532058"/>
          <c:w val="0.17777981964001022"/>
          <c:h val="0.42032639670041244"/>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2400">
          <a:solidFill>
            <a:schemeClr val="tx1"/>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2800" b="0" i="0" baseline="0">
                <a:effectLst/>
              </a:rPr>
              <a:t>FAO USA Cropland NUE</a:t>
            </a:r>
            <a:endParaRPr lang="en-CA" sz="2800">
              <a:effectLst/>
            </a:endParaRPr>
          </a:p>
        </c:rich>
      </c:tx>
      <c:layout>
        <c:manualLayout>
          <c:xMode val="edge"/>
          <c:yMode val="edge"/>
          <c:x val="0.27942835681723993"/>
          <c:y val="1.9047619047619049E-2"/>
        </c:manualLayout>
      </c:layout>
      <c:overlay val="1"/>
      <c:spPr>
        <a:noFill/>
        <a:ln>
          <a:noFill/>
        </a:ln>
        <a:effectLst/>
      </c:spPr>
      <c:txPr>
        <a:bodyPr rot="0" spcFirstLastPara="1" vertOverflow="ellipsis" vert="horz" wrap="square" anchor="ctr" anchorCtr="1"/>
        <a:lstStyle/>
        <a:p>
          <a:pPr>
            <a:defRPr sz="280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0.18316980936593452"/>
          <c:y val="0.11190476190476191"/>
          <c:w val="0.74105081848321597"/>
          <c:h val="0.71381364829396321"/>
        </c:manualLayout>
      </c:layout>
      <c:scatterChart>
        <c:scatterStyle val="lineMarker"/>
        <c:varyColors val="0"/>
        <c:ser>
          <c:idx val="0"/>
          <c:order val="0"/>
          <c:tx>
            <c:strRef>
              <c:f>USA!$E$2</c:f>
              <c:strCache>
                <c:ptCount val="1"/>
                <c:pt idx="0">
                  <c:v> N output, kg/ha </c:v>
                </c:pt>
              </c:strCache>
            </c:strRef>
          </c:tx>
          <c:spPr>
            <a:ln w="19050" cap="rnd">
              <a:noFill/>
              <a:round/>
            </a:ln>
            <a:effectLst/>
          </c:spPr>
          <c:marker>
            <c:symbol val="circle"/>
            <c:size val="5"/>
            <c:spPr>
              <a:gradFill flip="none" rotWithShape="1">
                <a:gsLst>
                  <a:gs pos="0">
                    <a:srgbClr val="FF0000"/>
                  </a:gs>
                  <a:gs pos="97000">
                    <a:srgbClr val="0070C0">
                      <a:lumMod val="100000"/>
                    </a:srgbClr>
                  </a:gs>
                </a:gsLst>
                <a:lin ang="2700000" scaled="1"/>
                <a:tileRect/>
              </a:gradFill>
              <a:ln w="9525">
                <a:noFill/>
              </a:ln>
              <a:effectLst/>
            </c:spPr>
          </c:marker>
          <c:xVal>
            <c:numRef>
              <c:f>USA!$D$3:$D$57</c:f>
              <c:numCache>
                <c:formatCode>_(* #,##0_);_(* \(#,##0\);_(* "-"??_);_(@_)</c:formatCode>
                <c:ptCount val="55"/>
                <c:pt idx="0">
                  <c:v>37.512900000000002</c:v>
                </c:pt>
                <c:pt idx="1">
                  <c:v>40.477499999999999</c:v>
                </c:pt>
                <c:pt idx="2">
                  <c:v>42.33</c:v>
                </c:pt>
                <c:pt idx="3">
                  <c:v>44.381</c:v>
                </c:pt>
                <c:pt idx="4">
                  <c:v>48.683400000000006</c:v>
                </c:pt>
                <c:pt idx="5">
                  <c:v>52.742499999999993</c:v>
                </c:pt>
                <c:pt idx="6">
                  <c:v>57.0197</c:v>
                </c:pt>
                <c:pt idx="7">
                  <c:v>57.578699999999998</c:v>
                </c:pt>
                <c:pt idx="8">
                  <c:v>57.415900000000001</c:v>
                </c:pt>
                <c:pt idx="9">
                  <c:v>60.238900000000001</c:v>
                </c:pt>
                <c:pt idx="10">
                  <c:v>61.449399999999997</c:v>
                </c:pt>
                <c:pt idx="11">
                  <c:v>63.784599999999998</c:v>
                </c:pt>
                <c:pt idx="12">
                  <c:v>70.1083</c:v>
                </c:pt>
                <c:pt idx="13">
                  <c:v>66.490099999999998</c:v>
                </c:pt>
                <c:pt idx="14">
                  <c:v>74.359099999999998</c:v>
                </c:pt>
                <c:pt idx="15">
                  <c:v>74.176099999999991</c:v>
                </c:pt>
                <c:pt idx="16">
                  <c:v>76.339699999999993</c:v>
                </c:pt>
                <c:pt idx="17">
                  <c:v>79.030900000000003</c:v>
                </c:pt>
                <c:pt idx="18">
                  <c:v>85.229900000000001</c:v>
                </c:pt>
                <c:pt idx="19">
                  <c:v>84.705600000000004</c:v>
                </c:pt>
                <c:pt idx="20">
                  <c:v>82.892500000000013</c:v>
                </c:pt>
                <c:pt idx="21">
                  <c:v>78.073700000000002</c:v>
                </c:pt>
                <c:pt idx="22">
                  <c:v>78.489499999999992</c:v>
                </c:pt>
                <c:pt idx="23">
                  <c:v>83.18719999999999</c:v>
                </c:pt>
                <c:pt idx="24">
                  <c:v>80.232200000000006</c:v>
                </c:pt>
                <c:pt idx="25">
                  <c:v>78.009899999999988</c:v>
                </c:pt>
                <c:pt idx="26">
                  <c:v>79.694800000000001</c:v>
                </c:pt>
                <c:pt idx="27">
                  <c:v>77.999200000000002</c:v>
                </c:pt>
                <c:pt idx="28">
                  <c:v>82.39670000000001</c:v>
                </c:pt>
                <c:pt idx="29">
                  <c:v>83.417100000000005</c:v>
                </c:pt>
                <c:pt idx="30">
                  <c:v>84.587600000000009</c:v>
                </c:pt>
                <c:pt idx="31">
                  <c:v>86.352000000000004</c:v>
                </c:pt>
                <c:pt idx="32">
                  <c:v>89.026900000000012</c:v>
                </c:pt>
                <c:pt idx="33">
                  <c:v>91.675999999999988</c:v>
                </c:pt>
                <c:pt idx="34">
                  <c:v>91.363500000000002</c:v>
                </c:pt>
                <c:pt idx="35">
                  <c:v>94.679599999999994</c:v>
                </c:pt>
                <c:pt idx="36">
                  <c:v>97.5471</c:v>
                </c:pt>
                <c:pt idx="37">
                  <c:v>99.438299999999998</c:v>
                </c:pt>
                <c:pt idx="38">
                  <c:v>99.132400000000004</c:v>
                </c:pt>
                <c:pt idx="39">
                  <c:v>97.087400000000002</c:v>
                </c:pt>
                <c:pt idx="40">
                  <c:v>98.692900000000009</c:v>
                </c:pt>
                <c:pt idx="41">
                  <c:v>99.775700000000001</c:v>
                </c:pt>
                <c:pt idx="42">
                  <c:v>102.7834</c:v>
                </c:pt>
                <c:pt idx="43">
                  <c:v>105.23269999999999</c:v>
                </c:pt>
                <c:pt idx="44">
                  <c:v>104.6495</c:v>
                </c:pt>
                <c:pt idx="45">
                  <c:v>112.15950000000001</c:v>
                </c:pt>
                <c:pt idx="46">
                  <c:v>105.50239999999999</c:v>
                </c:pt>
                <c:pt idx="47">
                  <c:v>105.70740000000001</c:v>
                </c:pt>
                <c:pt idx="48">
                  <c:v>112.04089999999999</c:v>
                </c:pt>
                <c:pt idx="49">
                  <c:v>115.64490000000001</c:v>
                </c:pt>
                <c:pt idx="50">
                  <c:v>117.1121</c:v>
                </c:pt>
                <c:pt idx="51">
                  <c:v>118.6046</c:v>
                </c:pt>
                <c:pt idx="52">
                  <c:v>118.7225</c:v>
                </c:pt>
                <c:pt idx="53">
                  <c:v>121.97210000000001</c:v>
                </c:pt>
                <c:pt idx="54">
                  <c:v>121.3866</c:v>
                </c:pt>
              </c:numCache>
            </c:numRef>
          </c:xVal>
          <c:yVal>
            <c:numRef>
              <c:f>USA!$E$3:$E$57</c:f>
              <c:numCache>
                <c:formatCode>_(* #,##0_);_(* \(#,##0\);_(* "-"??_);_(@_)</c:formatCode>
                <c:ptCount val="55"/>
                <c:pt idx="0">
                  <c:v>24.7285</c:v>
                </c:pt>
                <c:pt idx="1">
                  <c:v>25.096699999999998</c:v>
                </c:pt>
                <c:pt idx="2">
                  <c:v>26.122299999999999</c:v>
                </c:pt>
                <c:pt idx="3">
                  <c:v>25.409199999999998</c:v>
                </c:pt>
                <c:pt idx="4">
                  <c:v>28.5501</c:v>
                </c:pt>
                <c:pt idx="5">
                  <c:v>28.532699999999998</c:v>
                </c:pt>
                <c:pt idx="6">
                  <c:v>30.758099999999999</c:v>
                </c:pt>
                <c:pt idx="7">
                  <c:v>31.2836</c:v>
                </c:pt>
                <c:pt idx="8">
                  <c:v>30.093</c:v>
                </c:pt>
                <c:pt idx="9">
                  <c:v>28.764500000000002</c:v>
                </c:pt>
                <c:pt idx="10">
                  <c:v>33.081000000000003</c:v>
                </c:pt>
                <c:pt idx="11">
                  <c:v>33.677199999999999</c:v>
                </c:pt>
                <c:pt idx="12">
                  <c:v>36.786000000000001</c:v>
                </c:pt>
                <c:pt idx="13">
                  <c:v>31.626300000000001</c:v>
                </c:pt>
                <c:pt idx="14">
                  <c:v>37.607599999999998</c:v>
                </c:pt>
                <c:pt idx="15">
                  <c:v>36.257199999999997</c:v>
                </c:pt>
                <c:pt idx="16">
                  <c:v>41.601599999999998</c:v>
                </c:pt>
                <c:pt idx="17">
                  <c:v>41.772799999999997</c:v>
                </c:pt>
                <c:pt idx="18">
                  <c:v>47.966099999999997</c:v>
                </c:pt>
                <c:pt idx="19">
                  <c:v>41.271299999999997</c:v>
                </c:pt>
                <c:pt idx="20">
                  <c:v>48.746000000000002</c:v>
                </c:pt>
                <c:pt idx="21">
                  <c:v>50.034799999999997</c:v>
                </c:pt>
                <c:pt idx="22">
                  <c:v>35.388399999999997</c:v>
                </c:pt>
                <c:pt idx="23">
                  <c:v>45.853299999999997</c:v>
                </c:pt>
                <c:pt idx="24">
                  <c:v>49.916899999999998</c:v>
                </c:pt>
                <c:pt idx="25">
                  <c:v>45.252800000000001</c:v>
                </c:pt>
                <c:pt idx="26">
                  <c:v>44.305</c:v>
                </c:pt>
                <c:pt idx="27">
                  <c:v>35.354900000000001</c:v>
                </c:pt>
                <c:pt idx="28">
                  <c:v>43.716000000000001</c:v>
                </c:pt>
                <c:pt idx="29">
                  <c:v>47.129800000000003</c:v>
                </c:pt>
                <c:pt idx="30">
                  <c:v>45.213900000000002</c:v>
                </c:pt>
                <c:pt idx="31">
                  <c:v>52.511499999999998</c:v>
                </c:pt>
                <c:pt idx="32">
                  <c:v>43.409199999999998</c:v>
                </c:pt>
                <c:pt idx="33">
                  <c:v>56.760800000000003</c:v>
                </c:pt>
                <c:pt idx="34">
                  <c:v>47.661499999999997</c:v>
                </c:pt>
                <c:pt idx="35">
                  <c:v>54.546700000000001</c:v>
                </c:pt>
                <c:pt idx="36">
                  <c:v>58.179400000000001</c:v>
                </c:pt>
                <c:pt idx="37">
                  <c:v>59.297800000000002</c:v>
                </c:pt>
                <c:pt idx="38">
                  <c:v>58.074100000000001</c:v>
                </c:pt>
                <c:pt idx="39">
                  <c:v>59.525700000000001</c:v>
                </c:pt>
                <c:pt idx="40">
                  <c:v>59.339399999999998</c:v>
                </c:pt>
                <c:pt idx="41">
                  <c:v>55.881799999999998</c:v>
                </c:pt>
                <c:pt idx="42">
                  <c:v>58.7057</c:v>
                </c:pt>
                <c:pt idx="43">
                  <c:v>69.171199999999999</c:v>
                </c:pt>
                <c:pt idx="44">
                  <c:v>68.002399999999994</c:v>
                </c:pt>
                <c:pt idx="45">
                  <c:v>67.005399999999995</c:v>
                </c:pt>
                <c:pt idx="46">
                  <c:v>68.684899999999999</c:v>
                </c:pt>
                <c:pt idx="47">
                  <c:v>70.573599999999999</c:v>
                </c:pt>
                <c:pt idx="48">
                  <c:v>75.812200000000004</c:v>
                </c:pt>
                <c:pt idx="49">
                  <c:v>75.934299999999993</c:v>
                </c:pt>
                <c:pt idx="50">
                  <c:v>72.315700000000007</c:v>
                </c:pt>
                <c:pt idx="51">
                  <c:v>71.564499999999995</c:v>
                </c:pt>
                <c:pt idx="52">
                  <c:v>79.139600000000002</c:v>
                </c:pt>
                <c:pt idx="53">
                  <c:v>86.051500000000004</c:v>
                </c:pt>
                <c:pt idx="54">
                  <c:v>84.864000000000004</c:v>
                </c:pt>
              </c:numCache>
            </c:numRef>
          </c:yVal>
          <c:smooth val="0"/>
          <c:extLst>
            <c:ext xmlns:c16="http://schemas.microsoft.com/office/drawing/2014/chart" uri="{C3380CC4-5D6E-409C-BE32-E72D297353CC}">
              <c16:uniqueId val="{00000000-B3B0-2E4B-9174-8B1AF3E905CA}"/>
            </c:ext>
          </c:extLst>
        </c:ser>
        <c:ser>
          <c:idx val="1"/>
          <c:order val="1"/>
          <c:tx>
            <c:v>NUE=100%</c:v>
          </c:tx>
          <c:spPr>
            <a:ln w="25400" cap="rnd">
              <a:solidFill>
                <a:schemeClr val="tx1">
                  <a:lumMod val="65000"/>
                  <a:lumOff val="35000"/>
                </a:schemeClr>
              </a:solidFill>
              <a:round/>
            </a:ln>
            <a:effectLst/>
          </c:spPr>
          <c:marker>
            <c:symbol val="none"/>
          </c:marker>
          <c:dPt>
            <c:idx val="1"/>
            <c:marker>
              <c:symbol val="none"/>
            </c:marker>
            <c:bubble3D val="0"/>
            <c:spPr>
              <a:ln w="12700" cap="rnd">
                <a:solidFill>
                  <a:schemeClr val="tx1">
                    <a:lumMod val="65000"/>
                    <a:lumOff val="35000"/>
                  </a:schemeClr>
                </a:solidFill>
                <a:prstDash val="sysDash"/>
                <a:round/>
              </a:ln>
              <a:effectLst/>
            </c:spPr>
            <c:extLst>
              <c:ext xmlns:c16="http://schemas.microsoft.com/office/drawing/2014/chart" uri="{C3380CC4-5D6E-409C-BE32-E72D297353CC}">
                <c16:uniqueId val="{00000002-B3B0-2E4B-9174-8B1AF3E905CA}"/>
              </c:ext>
            </c:extLst>
          </c:dPt>
          <c:xVal>
            <c:numRef>
              <c:f>USA!$D$64:$D$65</c:f>
              <c:numCache>
                <c:formatCode>#,##0_);\(#,##0\)</c:formatCode>
                <c:ptCount val="2"/>
                <c:pt idx="0">
                  <c:v>0</c:v>
                </c:pt>
                <c:pt idx="1">
                  <c:v>155.55555555555554</c:v>
                </c:pt>
              </c:numCache>
            </c:numRef>
          </c:xVal>
          <c:yVal>
            <c:numRef>
              <c:f>USA!$E$64:$E$65</c:f>
              <c:numCache>
                <c:formatCode>#,##0_);\(#,##0\)</c:formatCode>
                <c:ptCount val="2"/>
                <c:pt idx="0">
                  <c:v>0</c:v>
                </c:pt>
                <c:pt idx="1">
                  <c:v>140</c:v>
                </c:pt>
              </c:numCache>
            </c:numRef>
          </c:yVal>
          <c:smooth val="0"/>
          <c:extLst>
            <c:ext xmlns:c16="http://schemas.microsoft.com/office/drawing/2014/chart" uri="{C3380CC4-5D6E-409C-BE32-E72D297353CC}">
              <c16:uniqueId val="{00000003-B3B0-2E4B-9174-8B1AF3E905CA}"/>
            </c:ext>
          </c:extLst>
        </c:ser>
        <c:ser>
          <c:idx val="2"/>
          <c:order val="2"/>
          <c:tx>
            <c:v>NUE-current</c:v>
          </c:tx>
          <c:spPr>
            <a:ln w="12700" cap="rnd">
              <a:solidFill>
                <a:srgbClr val="7030A0"/>
              </a:solidFill>
              <a:prstDash val="sysDash"/>
              <a:round/>
            </a:ln>
            <a:effectLst/>
          </c:spPr>
          <c:marker>
            <c:symbol val="circle"/>
            <c:size val="5"/>
            <c:spPr>
              <a:solidFill>
                <a:schemeClr val="accent3"/>
              </a:solidFill>
              <a:ln w="9525">
                <a:solidFill>
                  <a:schemeClr val="accent3"/>
                </a:solidFill>
              </a:ln>
              <a:effectLst/>
            </c:spPr>
          </c:marker>
          <c:xVal>
            <c:numRef>
              <c:f>USA!$D$69:$D$70</c:f>
              <c:numCache>
                <c:formatCode>#,##0_);\(#,##0\)</c:formatCode>
                <c:ptCount val="2"/>
                <c:pt idx="0">
                  <c:v>0</c:v>
                </c:pt>
                <c:pt idx="1">
                  <c:v>122.81780000000001</c:v>
                </c:pt>
              </c:numCache>
            </c:numRef>
          </c:xVal>
          <c:yVal>
            <c:numRef>
              <c:f>USA!$E$69:$E$70</c:f>
              <c:numCache>
                <c:formatCode>#,##0_);\(#,##0\)</c:formatCode>
                <c:ptCount val="2"/>
                <c:pt idx="0">
                  <c:v>0</c:v>
                </c:pt>
                <c:pt idx="1">
                  <c:v>86.926000000000002</c:v>
                </c:pt>
              </c:numCache>
            </c:numRef>
          </c:yVal>
          <c:smooth val="0"/>
          <c:extLst>
            <c:ext xmlns:c16="http://schemas.microsoft.com/office/drawing/2014/chart" uri="{C3380CC4-5D6E-409C-BE32-E72D297353CC}">
              <c16:uniqueId val="{00000004-B3B0-2E4B-9174-8B1AF3E905CA}"/>
            </c:ext>
          </c:extLst>
        </c:ser>
        <c:ser>
          <c:idx val="3"/>
          <c:order val="3"/>
          <c:tx>
            <c:v>1960s</c:v>
          </c:tx>
          <c:spPr>
            <a:ln w="25400" cap="rnd">
              <a:noFill/>
              <a:round/>
            </a:ln>
            <a:effectLst/>
          </c:spPr>
          <c:marker>
            <c:symbol val="circle"/>
            <c:size val="7"/>
            <c:spPr>
              <a:solidFill>
                <a:srgbClr val="FF0000"/>
              </a:solidFill>
              <a:ln w="9525">
                <a:noFill/>
              </a:ln>
              <a:effectLst/>
            </c:spPr>
          </c:marker>
          <c:xVal>
            <c:numRef>
              <c:f>USA!$D$3:$D$11</c:f>
              <c:numCache>
                <c:formatCode>_(* #,##0_);_(* \(#,##0\);_(* "-"??_);_(@_)</c:formatCode>
                <c:ptCount val="9"/>
                <c:pt idx="0">
                  <c:v>37.512900000000002</c:v>
                </c:pt>
                <c:pt idx="1">
                  <c:v>40.477499999999999</c:v>
                </c:pt>
                <c:pt idx="2">
                  <c:v>42.33</c:v>
                </c:pt>
                <c:pt idx="3">
                  <c:v>44.381</c:v>
                </c:pt>
                <c:pt idx="4">
                  <c:v>48.683400000000006</c:v>
                </c:pt>
                <c:pt idx="5">
                  <c:v>52.742499999999993</c:v>
                </c:pt>
                <c:pt idx="6">
                  <c:v>57.0197</c:v>
                </c:pt>
                <c:pt idx="7">
                  <c:v>57.578699999999998</c:v>
                </c:pt>
                <c:pt idx="8">
                  <c:v>57.415900000000001</c:v>
                </c:pt>
              </c:numCache>
            </c:numRef>
          </c:xVal>
          <c:yVal>
            <c:numRef>
              <c:f>USA!$E$3:$E$11</c:f>
              <c:numCache>
                <c:formatCode>_(* #,##0_);_(* \(#,##0\);_(* "-"??_);_(@_)</c:formatCode>
                <c:ptCount val="9"/>
                <c:pt idx="0">
                  <c:v>24.7285</c:v>
                </c:pt>
                <c:pt idx="1">
                  <c:v>25.096699999999998</c:v>
                </c:pt>
                <c:pt idx="2">
                  <c:v>26.122299999999999</c:v>
                </c:pt>
                <c:pt idx="3">
                  <c:v>25.409199999999998</c:v>
                </c:pt>
                <c:pt idx="4">
                  <c:v>28.5501</c:v>
                </c:pt>
                <c:pt idx="5">
                  <c:v>28.532699999999998</c:v>
                </c:pt>
                <c:pt idx="6">
                  <c:v>30.758099999999999</c:v>
                </c:pt>
                <c:pt idx="7">
                  <c:v>31.2836</c:v>
                </c:pt>
                <c:pt idx="8">
                  <c:v>30.093</c:v>
                </c:pt>
              </c:numCache>
            </c:numRef>
          </c:yVal>
          <c:smooth val="0"/>
          <c:extLst>
            <c:ext xmlns:c16="http://schemas.microsoft.com/office/drawing/2014/chart" uri="{C3380CC4-5D6E-409C-BE32-E72D297353CC}">
              <c16:uniqueId val="{00000005-B3B0-2E4B-9174-8B1AF3E905CA}"/>
            </c:ext>
          </c:extLst>
        </c:ser>
        <c:ser>
          <c:idx val="4"/>
          <c:order val="4"/>
          <c:tx>
            <c:v>1970s</c:v>
          </c:tx>
          <c:spPr>
            <a:ln w="25400" cap="rnd">
              <a:noFill/>
              <a:round/>
            </a:ln>
            <a:effectLst/>
          </c:spPr>
          <c:marker>
            <c:symbol val="circle"/>
            <c:size val="7"/>
            <c:spPr>
              <a:solidFill>
                <a:srgbClr val="FFC000"/>
              </a:solidFill>
              <a:ln w="9525">
                <a:noFill/>
              </a:ln>
              <a:effectLst/>
            </c:spPr>
          </c:marker>
          <c:xVal>
            <c:numRef>
              <c:f>USA!$D$12:$D$21</c:f>
              <c:numCache>
                <c:formatCode>_(* #,##0_);_(* \(#,##0\);_(* "-"??_);_(@_)</c:formatCode>
                <c:ptCount val="10"/>
                <c:pt idx="0">
                  <c:v>60.238900000000001</c:v>
                </c:pt>
                <c:pt idx="1">
                  <c:v>61.449399999999997</c:v>
                </c:pt>
                <c:pt idx="2">
                  <c:v>63.784599999999998</c:v>
                </c:pt>
                <c:pt idx="3">
                  <c:v>70.1083</c:v>
                </c:pt>
                <c:pt idx="4">
                  <c:v>66.490099999999998</c:v>
                </c:pt>
                <c:pt idx="5">
                  <c:v>74.359099999999998</c:v>
                </c:pt>
                <c:pt idx="6">
                  <c:v>74.176099999999991</c:v>
                </c:pt>
                <c:pt idx="7">
                  <c:v>76.339699999999993</c:v>
                </c:pt>
                <c:pt idx="8">
                  <c:v>79.030900000000003</c:v>
                </c:pt>
                <c:pt idx="9">
                  <c:v>85.229900000000001</c:v>
                </c:pt>
              </c:numCache>
            </c:numRef>
          </c:xVal>
          <c:yVal>
            <c:numRef>
              <c:f>USA!$E$12:$E$21</c:f>
              <c:numCache>
                <c:formatCode>_(* #,##0_);_(* \(#,##0\);_(* "-"??_);_(@_)</c:formatCode>
                <c:ptCount val="10"/>
                <c:pt idx="0">
                  <c:v>28.764500000000002</c:v>
                </c:pt>
                <c:pt idx="1">
                  <c:v>33.081000000000003</c:v>
                </c:pt>
                <c:pt idx="2">
                  <c:v>33.677199999999999</c:v>
                </c:pt>
                <c:pt idx="3">
                  <c:v>36.786000000000001</c:v>
                </c:pt>
                <c:pt idx="4">
                  <c:v>31.626300000000001</c:v>
                </c:pt>
                <c:pt idx="5">
                  <c:v>37.607599999999998</c:v>
                </c:pt>
                <c:pt idx="6">
                  <c:v>36.257199999999997</c:v>
                </c:pt>
                <c:pt idx="7">
                  <c:v>41.601599999999998</c:v>
                </c:pt>
                <c:pt idx="8">
                  <c:v>41.772799999999997</c:v>
                </c:pt>
                <c:pt idx="9">
                  <c:v>47.966099999999997</c:v>
                </c:pt>
              </c:numCache>
            </c:numRef>
          </c:yVal>
          <c:smooth val="0"/>
          <c:extLst>
            <c:ext xmlns:c16="http://schemas.microsoft.com/office/drawing/2014/chart" uri="{C3380CC4-5D6E-409C-BE32-E72D297353CC}">
              <c16:uniqueId val="{00000006-B3B0-2E4B-9174-8B1AF3E905CA}"/>
            </c:ext>
          </c:extLst>
        </c:ser>
        <c:ser>
          <c:idx val="5"/>
          <c:order val="5"/>
          <c:tx>
            <c:v>1980s</c:v>
          </c:tx>
          <c:spPr>
            <a:ln w="25400" cap="rnd">
              <a:noFill/>
              <a:round/>
            </a:ln>
            <a:effectLst/>
          </c:spPr>
          <c:marker>
            <c:symbol val="circle"/>
            <c:size val="7"/>
            <c:spPr>
              <a:solidFill>
                <a:schemeClr val="accent6"/>
              </a:solidFill>
              <a:ln w="9525">
                <a:noFill/>
              </a:ln>
              <a:effectLst/>
            </c:spPr>
          </c:marker>
          <c:xVal>
            <c:numRef>
              <c:f>USA!$D$22:$D$31</c:f>
              <c:numCache>
                <c:formatCode>_(* #,##0_);_(* \(#,##0\);_(* "-"??_);_(@_)</c:formatCode>
                <c:ptCount val="10"/>
                <c:pt idx="0">
                  <c:v>84.705600000000004</c:v>
                </c:pt>
                <c:pt idx="1">
                  <c:v>82.892500000000013</c:v>
                </c:pt>
                <c:pt idx="2">
                  <c:v>78.073700000000002</c:v>
                </c:pt>
                <c:pt idx="3">
                  <c:v>78.489499999999992</c:v>
                </c:pt>
                <c:pt idx="4">
                  <c:v>83.18719999999999</c:v>
                </c:pt>
                <c:pt idx="5">
                  <c:v>80.232200000000006</c:v>
                </c:pt>
                <c:pt idx="6">
                  <c:v>78.009899999999988</c:v>
                </c:pt>
                <c:pt idx="7">
                  <c:v>79.694800000000001</c:v>
                </c:pt>
                <c:pt idx="8">
                  <c:v>77.999200000000002</c:v>
                </c:pt>
                <c:pt idx="9">
                  <c:v>82.39670000000001</c:v>
                </c:pt>
              </c:numCache>
            </c:numRef>
          </c:xVal>
          <c:yVal>
            <c:numRef>
              <c:f>USA!$E$22:$E$31</c:f>
              <c:numCache>
                <c:formatCode>_(* #,##0_);_(* \(#,##0\);_(* "-"??_);_(@_)</c:formatCode>
                <c:ptCount val="10"/>
                <c:pt idx="0">
                  <c:v>41.271299999999997</c:v>
                </c:pt>
                <c:pt idx="1">
                  <c:v>48.746000000000002</c:v>
                </c:pt>
                <c:pt idx="2">
                  <c:v>50.034799999999997</c:v>
                </c:pt>
                <c:pt idx="3">
                  <c:v>35.388399999999997</c:v>
                </c:pt>
                <c:pt idx="4">
                  <c:v>45.853299999999997</c:v>
                </c:pt>
                <c:pt idx="5">
                  <c:v>49.916899999999998</c:v>
                </c:pt>
                <c:pt idx="6">
                  <c:v>45.252800000000001</c:v>
                </c:pt>
                <c:pt idx="7">
                  <c:v>44.305</c:v>
                </c:pt>
                <c:pt idx="8">
                  <c:v>35.354900000000001</c:v>
                </c:pt>
                <c:pt idx="9">
                  <c:v>43.716000000000001</c:v>
                </c:pt>
              </c:numCache>
            </c:numRef>
          </c:yVal>
          <c:smooth val="0"/>
          <c:extLst>
            <c:ext xmlns:c16="http://schemas.microsoft.com/office/drawing/2014/chart" uri="{C3380CC4-5D6E-409C-BE32-E72D297353CC}">
              <c16:uniqueId val="{00000007-B3B0-2E4B-9174-8B1AF3E905CA}"/>
            </c:ext>
          </c:extLst>
        </c:ser>
        <c:ser>
          <c:idx val="6"/>
          <c:order val="6"/>
          <c:tx>
            <c:v>1990s</c:v>
          </c:tx>
          <c:spPr>
            <a:ln w="25400" cap="rnd">
              <a:noFill/>
              <a:round/>
            </a:ln>
            <a:effectLst/>
          </c:spPr>
          <c:marker>
            <c:symbol val="circle"/>
            <c:size val="7"/>
            <c:spPr>
              <a:solidFill>
                <a:srgbClr val="00B0F0"/>
              </a:solidFill>
              <a:ln w="9525">
                <a:noFill/>
              </a:ln>
              <a:effectLst/>
            </c:spPr>
          </c:marker>
          <c:xVal>
            <c:numRef>
              <c:f>USA!$D$32:$D$41</c:f>
              <c:numCache>
                <c:formatCode>_(* #,##0_);_(* \(#,##0\);_(* "-"??_);_(@_)</c:formatCode>
                <c:ptCount val="10"/>
                <c:pt idx="0">
                  <c:v>83.417100000000005</c:v>
                </c:pt>
                <c:pt idx="1">
                  <c:v>84.587600000000009</c:v>
                </c:pt>
                <c:pt idx="2">
                  <c:v>86.352000000000004</c:v>
                </c:pt>
                <c:pt idx="3">
                  <c:v>89.026900000000012</c:v>
                </c:pt>
                <c:pt idx="4">
                  <c:v>91.675999999999988</c:v>
                </c:pt>
                <c:pt idx="5">
                  <c:v>91.363500000000002</c:v>
                </c:pt>
                <c:pt idx="6">
                  <c:v>94.679599999999994</c:v>
                </c:pt>
                <c:pt idx="7">
                  <c:v>97.5471</c:v>
                </c:pt>
                <c:pt idx="8">
                  <c:v>99.438299999999998</c:v>
                </c:pt>
                <c:pt idx="9">
                  <c:v>99.132400000000004</c:v>
                </c:pt>
              </c:numCache>
            </c:numRef>
          </c:xVal>
          <c:yVal>
            <c:numRef>
              <c:f>USA!$E$32:$E$41</c:f>
              <c:numCache>
                <c:formatCode>_(* #,##0_);_(* \(#,##0\);_(* "-"??_);_(@_)</c:formatCode>
                <c:ptCount val="10"/>
                <c:pt idx="0">
                  <c:v>47.129800000000003</c:v>
                </c:pt>
                <c:pt idx="1">
                  <c:v>45.213900000000002</c:v>
                </c:pt>
                <c:pt idx="2">
                  <c:v>52.511499999999998</c:v>
                </c:pt>
                <c:pt idx="3">
                  <c:v>43.409199999999998</c:v>
                </c:pt>
                <c:pt idx="4">
                  <c:v>56.760800000000003</c:v>
                </c:pt>
                <c:pt idx="5">
                  <c:v>47.661499999999997</c:v>
                </c:pt>
                <c:pt idx="6">
                  <c:v>54.546700000000001</c:v>
                </c:pt>
                <c:pt idx="7">
                  <c:v>58.179400000000001</c:v>
                </c:pt>
                <c:pt idx="8">
                  <c:v>59.297800000000002</c:v>
                </c:pt>
                <c:pt idx="9">
                  <c:v>58.074100000000001</c:v>
                </c:pt>
              </c:numCache>
            </c:numRef>
          </c:yVal>
          <c:smooth val="0"/>
          <c:extLst>
            <c:ext xmlns:c16="http://schemas.microsoft.com/office/drawing/2014/chart" uri="{C3380CC4-5D6E-409C-BE32-E72D297353CC}">
              <c16:uniqueId val="{00000008-B3B0-2E4B-9174-8B1AF3E905CA}"/>
            </c:ext>
          </c:extLst>
        </c:ser>
        <c:ser>
          <c:idx val="7"/>
          <c:order val="7"/>
          <c:tx>
            <c:v>2000s</c:v>
          </c:tx>
          <c:spPr>
            <a:ln w="25400" cap="rnd">
              <a:noFill/>
              <a:round/>
            </a:ln>
            <a:effectLst/>
          </c:spPr>
          <c:marker>
            <c:symbol val="circle"/>
            <c:size val="7"/>
            <c:spPr>
              <a:solidFill>
                <a:srgbClr val="0070C0"/>
              </a:solidFill>
              <a:ln w="9525">
                <a:noFill/>
              </a:ln>
              <a:effectLst/>
            </c:spPr>
          </c:marker>
          <c:xVal>
            <c:numRef>
              <c:f>USA!$D$42:$D$51</c:f>
              <c:numCache>
                <c:formatCode>_(* #,##0_);_(* \(#,##0\);_(* "-"??_);_(@_)</c:formatCode>
                <c:ptCount val="10"/>
                <c:pt idx="0">
                  <c:v>97.087400000000002</c:v>
                </c:pt>
                <c:pt idx="1">
                  <c:v>98.692900000000009</c:v>
                </c:pt>
                <c:pt idx="2">
                  <c:v>99.775700000000001</c:v>
                </c:pt>
                <c:pt idx="3">
                  <c:v>102.7834</c:v>
                </c:pt>
                <c:pt idx="4">
                  <c:v>105.23269999999999</c:v>
                </c:pt>
                <c:pt idx="5">
                  <c:v>104.6495</c:v>
                </c:pt>
                <c:pt idx="6">
                  <c:v>112.15950000000001</c:v>
                </c:pt>
                <c:pt idx="7">
                  <c:v>105.50239999999999</c:v>
                </c:pt>
                <c:pt idx="8">
                  <c:v>105.70740000000001</c:v>
                </c:pt>
                <c:pt idx="9">
                  <c:v>112.04089999999999</c:v>
                </c:pt>
              </c:numCache>
            </c:numRef>
          </c:xVal>
          <c:yVal>
            <c:numRef>
              <c:f>USA!$E$42:$E$51</c:f>
              <c:numCache>
                <c:formatCode>_(* #,##0_);_(* \(#,##0\);_(* "-"??_);_(@_)</c:formatCode>
                <c:ptCount val="10"/>
                <c:pt idx="0">
                  <c:v>59.525700000000001</c:v>
                </c:pt>
                <c:pt idx="1">
                  <c:v>59.339399999999998</c:v>
                </c:pt>
                <c:pt idx="2">
                  <c:v>55.881799999999998</c:v>
                </c:pt>
                <c:pt idx="3">
                  <c:v>58.7057</c:v>
                </c:pt>
                <c:pt idx="4">
                  <c:v>69.171199999999999</c:v>
                </c:pt>
                <c:pt idx="5">
                  <c:v>68.002399999999994</c:v>
                </c:pt>
                <c:pt idx="6">
                  <c:v>67.005399999999995</c:v>
                </c:pt>
                <c:pt idx="7">
                  <c:v>68.684899999999999</c:v>
                </c:pt>
                <c:pt idx="8">
                  <c:v>70.573599999999999</c:v>
                </c:pt>
                <c:pt idx="9">
                  <c:v>75.812200000000004</c:v>
                </c:pt>
              </c:numCache>
            </c:numRef>
          </c:yVal>
          <c:smooth val="0"/>
          <c:extLst>
            <c:ext xmlns:c16="http://schemas.microsoft.com/office/drawing/2014/chart" uri="{C3380CC4-5D6E-409C-BE32-E72D297353CC}">
              <c16:uniqueId val="{00000009-B3B0-2E4B-9174-8B1AF3E905CA}"/>
            </c:ext>
          </c:extLst>
        </c:ser>
        <c:ser>
          <c:idx val="8"/>
          <c:order val="8"/>
          <c:tx>
            <c:v>2010s</c:v>
          </c:tx>
          <c:spPr>
            <a:ln w="25400" cap="rnd">
              <a:noFill/>
              <a:round/>
            </a:ln>
            <a:effectLst/>
          </c:spPr>
          <c:marker>
            <c:symbol val="circle"/>
            <c:size val="7"/>
            <c:spPr>
              <a:solidFill>
                <a:srgbClr val="7030A0"/>
              </a:solidFill>
              <a:ln w="9525">
                <a:noFill/>
              </a:ln>
              <a:effectLst/>
            </c:spPr>
          </c:marker>
          <c:xVal>
            <c:numRef>
              <c:f>USA!$D$52:$D$62</c:f>
              <c:numCache>
                <c:formatCode>_(* #,##0_);_(* \(#,##0\);_(* "-"??_);_(@_)</c:formatCode>
                <c:ptCount val="11"/>
                <c:pt idx="0">
                  <c:v>115.64490000000001</c:v>
                </c:pt>
                <c:pt idx="1">
                  <c:v>117.1121</c:v>
                </c:pt>
                <c:pt idx="2">
                  <c:v>118.6046</c:v>
                </c:pt>
                <c:pt idx="3">
                  <c:v>118.7225</c:v>
                </c:pt>
                <c:pt idx="4">
                  <c:v>121.97210000000001</c:v>
                </c:pt>
                <c:pt idx="5">
                  <c:v>121.3866</c:v>
                </c:pt>
                <c:pt idx="6">
                  <c:v>123.27930000000001</c:v>
                </c:pt>
                <c:pt idx="7">
                  <c:v>125.30780000000001</c:v>
                </c:pt>
                <c:pt idx="8">
                  <c:v>124.41649999999998</c:v>
                </c:pt>
                <c:pt idx="9">
                  <c:v>117.5694</c:v>
                </c:pt>
                <c:pt idx="10">
                  <c:v>122.81780000000001</c:v>
                </c:pt>
              </c:numCache>
            </c:numRef>
          </c:xVal>
          <c:yVal>
            <c:numRef>
              <c:f>USA!$E$52:$E$62</c:f>
              <c:numCache>
                <c:formatCode>_(* #,##0_);_(* \(#,##0\);_(* "-"??_);_(@_)</c:formatCode>
                <c:ptCount val="11"/>
                <c:pt idx="0">
                  <c:v>75.934299999999993</c:v>
                </c:pt>
                <c:pt idx="1">
                  <c:v>72.315700000000007</c:v>
                </c:pt>
                <c:pt idx="2">
                  <c:v>71.564499999999995</c:v>
                </c:pt>
                <c:pt idx="3">
                  <c:v>79.139600000000002</c:v>
                </c:pt>
                <c:pt idx="4">
                  <c:v>86.051500000000004</c:v>
                </c:pt>
                <c:pt idx="5">
                  <c:v>84.864000000000004</c:v>
                </c:pt>
                <c:pt idx="6">
                  <c:v>94.931399999999996</c:v>
                </c:pt>
                <c:pt idx="7">
                  <c:v>90.487300000000005</c:v>
                </c:pt>
                <c:pt idx="8">
                  <c:v>90.406199999999998</c:v>
                </c:pt>
                <c:pt idx="9">
                  <c:v>80.647400000000005</c:v>
                </c:pt>
                <c:pt idx="10">
                  <c:v>86.926000000000002</c:v>
                </c:pt>
              </c:numCache>
            </c:numRef>
          </c:yVal>
          <c:smooth val="0"/>
          <c:extLst>
            <c:ext xmlns:c16="http://schemas.microsoft.com/office/drawing/2014/chart" uri="{C3380CC4-5D6E-409C-BE32-E72D297353CC}">
              <c16:uniqueId val="{0000000A-B3B0-2E4B-9174-8B1AF3E905CA}"/>
            </c:ext>
          </c:extLst>
        </c:ser>
        <c:ser>
          <c:idx val="9"/>
          <c:order val="9"/>
          <c:tx>
            <c:v>NUE50</c:v>
          </c:tx>
          <c:spPr>
            <a:ln w="12700" cap="rnd">
              <a:solidFill>
                <a:schemeClr val="tx1">
                  <a:lumMod val="75000"/>
                  <a:lumOff val="25000"/>
                </a:schemeClr>
              </a:solidFill>
              <a:prstDash val="sysDash"/>
              <a:round/>
            </a:ln>
            <a:effectLst/>
          </c:spPr>
          <c:marker>
            <c:symbol val="none"/>
          </c:marker>
          <c:xVal>
            <c:numRef>
              <c:f>USA!$D$66:$D$67</c:f>
              <c:numCache>
                <c:formatCode>#,##0_);\(#,##0\)</c:formatCode>
                <c:ptCount val="2"/>
                <c:pt idx="0">
                  <c:v>0</c:v>
                </c:pt>
                <c:pt idx="1">
                  <c:v>150</c:v>
                </c:pt>
              </c:numCache>
            </c:numRef>
          </c:xVal>
          <c:yVal>
            <c:numRef>
              <c:f>USA!$E$66:$E$67</c:f>
              <c:numCache>
                <c:formatCode>#,##0_);\(#,##0\)</c:formatCode>
                <c:ptCount val="2"/>
                <c:pt idx="0">
                  <c:v>0</c:v>
                </c:pt>
                <c:pt idx="1">
                  <c:v>75</c:v>
                </c:pt>
              </c:numCache>
            </c:numRef>
          </c:yVal>
          <c:smooth val="0"/>
          <c:extLst>
            <c:ext xmlns:c16="http://schemas.microsoft.com/office/drawing/2014/chart" uri="{C3380CC4-5D6E-409C-BE32-E72D297353CC}">
              <c16:uniqueId val="{0000000B-B3B0-2E4B-9174-8B1AF3E905CA}"/>
            </c:ext>
          </c:extLst>
        </c:ser>
        <c:ser>
          <c:idx val="10"/>
          <c:order val="10"/>
          <c:tx>
            <c:v>surp80</c:v>
          </c:tx>
          <c:spPr>
            <a:ln w="19050" cap="rnd">
              <a:solidFill>
                <a:srgbClr val="C00000"/>
              </a:solidFill>
              <a:prstDash val="sysDash"/>
              <a:round/>
            </a:ln>
            <a:effectLst/>
          </c:spPr>
          <c:marker>
            <c:symbol val="none"/>
          </c:marker>
          <c:xVal>
            <c:numRef>
              <c:f>USA!$D$72:$D$73</c:f>
              <c:numCache>
                <c:formatCode>#,##0_);\(#,##0\)</c:formatCode>
                <c:ptCount val="2"/>
                <c:pt idx="0" formatCode="General">
                  <c:v>80</c:v>
                </c:pt>
                <c:pt idx="1">
                  <c:v>200</c:v>
                </c:pt>
              </c:numCache>
            </c:numRef>
          </c:xVal>
          <c:yVal>
            <c:numRef>
              <c:f>USA!$E$72:$E$73</c:f>
              <c:numCache>
                <c:formatCode>#,##0_);\(#,##0\)</c:formatCode>
                <c:ptCount val="2"/>
                <c:pt idx="0" formatCode="General">
                  <c:v>0</c:v>
                </c:pt>
                <c:pt idx="1">
                  <c:v>120</c:v>
                </c:pt>
              </c:numCache>
            </c:numRef>
          </c:yVal>
          <c:smooth val="0"/>
          <c:extLst>
            <c:ext xmlns:c16="http://schemas.microsoft.com/office/drawing/2014/chart" uri="{C3380CC4-5D6E-409C-BE32-E72D297353CC}">
              <c16:uniqueId val="{0000000C-B3B0-2E4B-9174-8B1AF3E905CA}"/>
            </c:ext>
          </c:extLst>
        </c:ser>
        <c:dLbls>
          <c:showLegendKey val="0"/>
          <c:showVal val="0"/>
          <c:showCatName val="0"/>
          <c:showSerName val="0"/>
          <c:showPercent val="0"/>
          <c:showBubbleSize val="0"/>
        </c:dLbls>
        <c:axId val="1696966287"/>
        <c:axId val="1506023759"/>
      </c:scatterChart>
      <c:valAx>
        <c:axId val="1696966287"/>
        <c:scaling>
          <c:orientation val="minMax"/>
          <c:max val="15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r>
                  <a:rPr lang="en-US"/>
                  <a:t>N inputs, kg/ha</a:t>
                </a:r>
              </a:p>
            </c:rich>
          </c:tx>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title>
        <c:numFmt formatCode="#,##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506023759"/>
        <c:crosses val="autoZero"/>
        <c:crossBetween val="midCat"/>
        <c:majorUnit val="50"/>
      </c:valAx>
      <c:valAx>
        <c:axId val="1506023759"/>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r>
                  <a:rPr lang="en-US"/>
                  <a:t>N outputs, kg/ha</a:t>
                </a:r>
              </a:p>
            </c:rich>
          </c:tx>
          <c:layout>
            <c:manualLayout>
              <c:xMode val="edge"/>
              <c:yMode val="edge"/>
              <c:x val="1.9321125155408205E-2"/>
              <c:y val="0.28500206224221974"/>
            </c:manualLayout>
          </c:layout>
          <c:overlay val="0"/>
          <c:spPr>
            <a:noFill/>
            <a:ln>
              <a:noFill/>
            </a:ln>
            <a:effectLst/>
          </c:spPr>
          <c:txPr>
            <a:bodyPr rot="-54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title>
        <c:numFmt formatCode="#,##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96966287"/>
        <c:crosses val="autoZero"/>
        <c:crossBetween val="midCat"/>
        <c:majorUnit val="20"/>
      </c:valAx>
      <c:spPr>
        <a:noFill/>
        <a:ln>
          <a:noFill/>
        </a:ln>
        <a:effectLst/>
      </c:spPr>
    </c:plotArea>
    <c:legend>
      <c:legendPos val="r"/>
      <c:legendEntry>
        <c:idx val="0"/>
        <c:delete val="1"/>
      </c:legendEntry>
      <c:legendEntry>
        <c:idx val="1"/>
        <c:delete val="1"/>
      </c:legendEntry>
      <c:legendEntry>
        <c:idx val="2"/>
        <c:delete val="1"/>
      </c:legendEntry>
      <c:legendEntry>
        <c:idx val="9"/>
        <c:delete val="1"/>
      </c:legendEntry>
      <c:legendEntry>
        <c:idx val="10"/>
        <c:delete val="1"/>
      </c:legendEntry>
      <c:layout>
        <c:manualLayout>
          <c:xMode val="edge"/>
          <c:yMode val="edge"/>
          <c:x val="0.1823996322005802"/>
          <c:y val="0.1815033745781777"/>
          <c:w val="0.17777981964001022"/>
          <c:h val="0.42985020622422199"/>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2400">
          <a:solidFill>
            <a:schemeClr val="tx1"/>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2800" b="0" i="0" baseline="0">
                <a:effectLst/>
              </a:rPr>
              <a:t>FAO Global Cropland NUE</a:t>
            </a:r>
            <a:endParaRPr lang="en-CA" sz="2800">
              <a:effectLst/>
            </a:endParaRPr>
          </a:p>
        </c:rich>
      </c:tx>
      <c:overlay val="1"/>
      <c:spPr>
        <a:noFill/>
        <a:ln>
          <a:noFill/>
        </a:ln>
        <a:effectLst/>
      </c:spPr>
      <c:txPr>
        <a:bodyPr rot="0" spcFirstLastPara="1" vertOverflow="ellipsis" vert="horz" wrap="square" anchor="ctr" anchorCtr="1"/>
        <a:lstStyle/>
        <a:p>
          <a:pPr>
            <a:defRPr sz="280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0.18316980936593452"/>
          <c:y val="0.10714285714285714"/>
          <c:w val="0.74105081848321597"/>
          <c:h val="0.71857555305586807"/>
        </c:manualLayout>
      </c:layout>
      <c:scatterChart>
        <c:scatterStyle val="lineMarker"/>
        <c:varyColors val="0"/>
        <c:ser>
          <c:idx val="0"/>
          <c:order val="0"/>
          <c:tx>
            <c:strRef>
              <c:f>world!$E$2</c:f>
              <c:strCache>
                <c:ptCount val="1"/>
                <c:pt idx="0">
                  <c:v> N output, kg/ha </c:v>
                </c:pt>
              </c:strCache>
            </c:strRef>
          </c:tx>
          <c:spPr>
            <a:ln w="19050" cap="rnd">
              <a:noFill/>
              <a:round/>
            </a:ln>
            <a:effectLst/>
          </c:spPr>
          <c:marker>
            <c:symbol val="circle"/>
            <c:size val="5"/>
            <c:spPr>
              <a:gradFill flip="none" rotWithShape="1">
                <a:gsLst>
                  <a:gs pos="0">
                    <a:srgbClr val="FF0000"/>
                  </a:gs>
                  <a:gs pos="97000">
                    <a:srgbClr val="0070C0">
                      <a:lumMod val="100000"/>
                    </a:srgbClr>
                  </a:gs>
                </a:gsLst>
                <a:lin ang="2700000" scaled="1"/>
                <a:tileRect/>
              </a:gradFill>
              <a:ln w="9525">
                <a:noFill/>
              </a:ln>
              <a:effectLst/>
            </c:spPr>
          </c:marker>
          <c:xVal>
            <c:numRef>
              <c:f>world!$D$3:$D$57</c:f>
              <c:numCache>
                <c:formatCode>_(* #,##0_);_(* \(#,##0\);_(* "-"??_);_(@_)</c:formatCode>
                <c:ptCount val="55"/>
                <c:pt idx="0">
                  <c:v>33.409100000000002</c:v>
                </c:pt>
                <c:pt idx="1">
                  <c:v>35.106899999999996</c:v>
                </c:pt>
                <c:pt idx="2">
                  <c:v>36.404399999999995</c:v>
                </c:pt>
                <c:pt idx="3">
                  <c:v>37.736499999999999</c:v>
                </c:pt>
                <c:pt idx="4">
                  <c:v>39.795000000000002</c:v>
                </c:pt>
                <c:pt idx="5">
                  <c:v>42.294699999999999</c:v>
                </c:pt>
                <c:pt idx="6">
                  <c:v>44.226100000000002</c:v>
                </c:pt>
                <c:pt idx="7">
                  <c:v>46.089200000000005</c:v>
                </c:pt>
                <c:pt idx="8">
                  <c:v>47.151899999999998</c:v>
                </c:pt>
                <c:pt idx="9">
                  <c:v>50.005300000000005</c:v>
                </c:pt>
                <c:pt idx="10">
                  <c:v>52.1205</c:v>
                </c:pt>
                <c:pt idx="11">
                  <c:v>54.362099999999998</c:v>
                </c:pt>
                <c:pt idx="12">
                  <c:v>57.169800000000002</c:v>
                </c:pt>
                <c:pt idx="13">
                  <c:v>57.278400000000005</c:v>
                </c:pt>
                <c:pt idx="14">
                  <c:v>61.474799999999995</c:v>
                </c:pt>
                <c:pt idx="15">
                  <c:v>62.799500000000002</c:v>
                </c:pt>
                <c:pt idx="16">
                  <c:v>66.60990000000001</c:v>
                </c:pt>
                <c:pt idx="17">
                  <c:v>69.973299999999995</c:v>
                </c:pt>
                <c:pt idx="18">
                  <c:v>72.807999999999993</c:v>
                </c:pt>
                <c:pt idx="19">
                  <c:v>75.154600000000002</c:v>
                </c:pt>
                <c:pt idx="20">
                  <c:v>75.618899999999996</c:v>
                </c:pt>
                <c:pt idx="21">
                  <c:v>76.353399999999993</c:v>
                </c:pt>
                <c:pt idx="22">
                  <c:v>79.462099999999992</c:v>
                </c:pt>
                <c:pt idx="23">
                  <c:v>82.450400000000002</c:v>
                </c:pt>
                <c:pt idx="24">
                  <c:v>81.965500000000006</c:v>
                </c:pt>
                <c:pt idx="25">
                  <c:v>83.188999999999993</c:v>
                </c:pt>
                <c:pt idx="26">
                  <c:v>85.76339999999999</c:v>
                </c:pt>
                <c:pt idx="27">
                  <c:v>88.759099999999989</c:v>
                </c:pt>
                <c:pt idx="28">
                  <c:v>89.13130000000001</c:v>
                </c:pt>
                <c:pt idx="29">
                  <c:v>85.028500000000008</c:v>
                </c:pt>
                <c:pt idx="30">
                  <c:v>83.737799999999993</c:v>
                </c:pt>
                <c:pt idx="31">
                  <c:v>84.739499999999992</c:v>
                </c:pt>
                <c:pt idx="32">
                  <c:v>83.638200000000012</c:v>
                </c:pt>
                <c:pt idx="33">
                  <c:v>85.017500000000013</c:v>
                </c:pt>
                <c:pt idx="34">
                  <c:v>88.897600000000011</c:v>
                </c:pt>
                <c:pt idx="35">
                  <c:v>91.841700000000003</c:v>
                </c:pt>
                <c:pt idx="36">
                  <c:v>90.910899999999998</c:v>
                </c:pt>
                <c:pt idx="37">
                  <c:v>92.3489</c:v>
                </c:pt>
                <c:pt idx="38">
                  <c:v>93.339100000000002</c:v>
                </c:pt>
                <c:pt idx="39">
                  <c:v>91.606999999999999</c:v>
                </c:pt>
                <c:pt idx="40">
                  <c:v>92.552599999999998</c:v>
                </c:pt>
                <c:pt idx="41">
                  <c:v>95.074299999999994</c:v>
                </c:pt>
                <c:pt idx="42">
                  <c:v>96.506900000000002</c:v>
                </c:pt>
                <c:pt idx="43">
                  <c:v>99.218199999999996</c:v>
                </c:pt>
                <c:pt idx="44">
                  <c:v>100.17439999999999</c:v>
                </c:pt>
                <c:pt idx="45">
                  <c:v>103.1994</c:v>
                </c:pt>
                <c:pt idx="46">
                  <c:v>104.61760000000001</c:v>
                </c:pt>
                <c:pt idx="47">
                  <c:v>103.9425</c:v>
                </c:pt>
                <c:pt idx="48">
                  <c:v>106.83240000000001</c:v>
                </c:pt>
                <c:pt idx="49">
                  <c:v>109.76990000000001</c:v>
                </c:pt>
                <c:pt idx="50">
                  <c:v>111.56559999999999</c:v>
                </c:pt>
                <c:pt idx="51">
                  <c:v>111.181</c:v>
                </c:pt>
                <c:pt idx="52">
                  <c:v>113.9695</c:v>
                </c:pt>
                <c:pt idx="53">
                  <c:v>114.43530000000001</c:v>
                </c:pt>
                <c:pt idx="54">
                  <c:v>114.7645</c:v>
                </c:pt>
              </c:numCache>
            </c:numRef>
          </c:xVal>
          <c:yVal>
            <c:numRef>
              <c:f>world!$E$3:$E$57</c:f>
              <c:numCache>
                <c:formatCode>_(* #,##0_);_(* \(#,##0\);_(* "-"??_);_(@_)</c:formatCode>
                <c:ptCount val="55"/>
                <c:pt idx="0">
                  <c:v>19.857900000000001</c:v>
                </c:pt>
                <c:pt idx="1">
                  <c:v>20.9696</c:v>
                </c:pt>
                <c:pt idx="2">
                  <c:v>21.056799999999999</c:v>
                </c:pt>
                <c:pt idx="3">
                  <c:v>22.521799999999999</c:v>
                </c:pt>
                <c:pt idx="4">
                  <c:v>22.481999999999999</c:v>
                </c:pt>
                <c:pt idx="5">
                  <c:v>23.7849</c:v>
                </c:pt>
                <c:pt idx="6">
                  <c:v>24.3447</c:v>
                </c:pt>
                <c:pt idx="7">
                  <c:v>25.060600000000001</c:v>
                </c:pt>
                <c:pt idx="8">
                  <c:v>24.869700000000002</c:v>
                </c:pt>
                <c:pt idx="9">
                  <c:v>25.755299999999998</c:v>
                </c:pt>
                <c:pt idx="10">
                  <c:v>27.160499999999999</c:v>
                </c:pt>
                <c:pt idx="11">
                  <c:v>26.573799999999999</c:v>
                </c:pt>
                <c:pt idx="12">
                  <c:v>28.902799999999999</c:v>
                </c:pt>
                <c:pt idx="13">
                  <c:v>28.352900000000002</c:v>
                </c:pt>
                <c:pt idx="14">
                  <c:v>28.585999999999999</c:v>
                </c:pt>
                <c:pt idx="15">
                  <c:v>30.187799999999999</c:v>
                </c:pt>
                <c:pt idx="16">
                  <c:v>30.913499999999999</c:v>
                </c:pt>
                <c:pt idx="17">
                  <c:v>32.760100000000001</c:v>
                </c:pt>
                <c:pt idx="18">
                  <c:v>32.2119</c:v>
                </c:pt>
                <c:pt idx="19">
                  <c:v>31.871500000000001</c:v>
                </c:pt>
                <c:pt idx="20">
                  <c:v>33.482399999999998</c:v>
                </c:pt>
                <c:pt idx="21">
                  <c:v>35.012500000000003</c:v>
                </c:pt>
                <c:pt idx="22">
                  <c:v>33.956499999999998</c:v>
                </c:pt>
                <c:pt idx="23">
                  <c:v>36.383200000000002</c:v>
                </c:pt>
                <c:pt idx="24">
                  <c:v>36.773200000000003</c:v>
                </c:pt>
                <c:pt idx="25">
                  <c:v>36.431199999999997</c:v>
                </c:pt>
                <c:pt idx="26">
                  <c:v>36.589799999999997</c:v>
                </c:pt>
                <c:pt idx="27">
                  <c:v>36.072000000000003</c:v>
                </c:pt>
                <c:pt idx="28">
                  <c:v>38.278599999999997</c:v>
                </c:pt>
                <c:pt idx="29">
                  <c:v>39.838000000000001</c:v>
                </c:pt>
                <c:pt idx="30">
                  <c:v>38.618299999999998</c:v>
                </c:pt>
                <c:pt idx="31">
                  <c:v>39.131100000000004</c:v>
                </c:pt>
                <c:pt idx="32">
                  <c:v>38.3506</c:v>
                </c:pt>
                <c:pt idx="33">
                  <c:v>39.911799999999999</c:v>
                </c:pt>
                <c:pt idx="34">
                  <c:v>39.777700000000003</c:v>
                </c:pt>
                <c:pt idx="35">
                  <c:v>41.839399999999998</c:v>
                </c:pt>
                <c:pt idx="36">
                  <c:v>43.001800000000003</c:v>
                </c:pt>
                <c:pt idx="37">
                  <c:v>43.470100000000002</c:v>
                </c:pt>
                <c:pt idx="38">
                  <c:v>43.659799999999997</c:v>
                </c:pt>
                <c:pt idx="39">
                  <c:v>43.843600000000002</c:v>
                </c:pt>
                <c:pt idx="40">
                  <c:v>45.174599999999998</c:v>
                </c:pt>
                <c:pt idx="41">
                  <c:v>45.114600000000003</c:v>
                </c:pt>
                <c:pt idx="42">
                  <c:v>45.724699999999999</c:v>
                </c:pt>
                <c:pt idx="43">
                  <c:v>49.299700000000001</c:v>
                </c:pt>
                <c:pt idx="44">
                  <c:v>49.457500000000003</c:v>
                </c:pt>
                <c:pt idx="45">
                  <c:v>50.143599999999999</c:v>
                </c:pt>
                <c:pt idx="46">
                  <c:v>51.535899999999998</c:v>
                </c:pt>
                <c:pt idx="47">
                  <c:v>54.558900000000001</c:v>
                </c:pt>
                <c:pt idx="48">
                  <c:v>53.647500000000001</c:v>
                </c:pt>
                <c:pt idx="49">
                  <c:v>55.308999999999997</c:v>
                </c:pt>
                <c:pt idx="50">
                  <c:v>57.341700000000003</c:v>
                </c:pt>
                <c:pt idx="51">
                  <c:v>56.155000000000001</c:v>
                </c:pt>
                <c:pt idx="52">
                  <c:v>59.981099999999998</c:v>
                </c:pt>
                <c:pt idx="53">
                  <c:v>61.7258</c:v>
                </c:pt>
                <c:pt idx="54">
                  <c:v>62.169899999999998</c:v>
                </c:pt>
              </c:numCache>
            </c:numRef>
          </c:yVal>
          <c:smooth val="0"/>
          <c:extLst>
            <c:ext xmlns:c16="http://schemas.microsoft.com/office/drawing/2014/chart" uri="{C3380CC4-5D6E-409C-BE32-E72D297353CC}">
              <c16:uniqueId val="{00000000-5DD4-574A-AEC0-0A58BD9584DE}"/>
            </c:ext>
          </c:extLst>
        </c:ser>
        <c:ser>
          <c:idx val="1"/>
          <c:order val="1"/>
          <c:tx>
            <c:v>NUE=100%</c:v>
          </c:tx>
          <c:spPr>
            <a:ln w="25400" cap="rnd">
              <a:solidFill>
                <a:schemeClr val="tx1">
                  <a:lumMod val="65000"/>
                  <a:lumOff val="35000"/>
                </a:schemeClr>
              </a:solidFill>
              <a:round/>
            </a:ln>
            <a:effectLst/>
          </c:spPr>
          <c:marker>
            <c:symbol val="none"/>
          </c:marker>
          <c:dPt>
            <c:idx val="1"/>
            <c:marker>
              <c:symbol val="none"/>
            </c:marker>
            <c:bubble3D val="0"/>
            <c:spPr>
              <a:ln w="12700" cap="rnd">
                <a:solidFill>
                  <a:schemeClr val="tx1">
                    <a:lumMod val="65000"/>
                    <a:lumOff val="35000"/>
                  </a:schemeClr>
                </a:solidFill>
                <a:prstDash val="sysDash"/>
                <a:round/>
              </a:ln>
              <a:effectLst/>
            </c:spPr>
            <c:extLst>
              <c:ext xmlns:c16="http://schemas.microsoft.com/office/drawing/2014/chart" uri="{C3380CC4-5D6E-409C-BE32-E72D297353CC}">
                <c16:uniqueId val="{00000002-5DD4-574A-AEC0-0A58BD9584DE}"/>
              </c:ext>
            </c:extLst>
          </c:dPt>
          <c:xVal>
            <c:numRef>
              <c:f>world!$D$64:$D$65</c:f>
              <c:numCache>
                <c:formatCode>#,##0_);\(#,##0\)</c:formatCode>
                <c:ptCount val="2"/>
                <c:pt idx="0">
                  <c:v>0</c:v>
                </c:pt>
                <c:pt idx="1">
                  <c:v>155.55555555555554</c:v>
                </c:pt>
              </c:numCache>
            </c:numRef>
          </c:xVal>
          <c:yVal>
            <c:numRef>
              <c:f>world!$E$64:$E$65</c:f>
              <c:numCache>
                <c:formatCode>#,##0_);\(#,##0\)</c:formatCode>
                <c:ptCount val="2"/>
                <c:pt idx="0">
                  <c:v>0</c:v>
                </c:pt>
                <c:pt idx="1">
                  <c:v>140</c:v>
                </c:pt>
              </c:numCache>
            </c:numRef>
          </c:yVal>
          <c:smooth val="0"/>
          <c:extLst>
            <c:ext xmlns:c16="http://schemas.microsoft.com/office/drawing/2014/chart" uri="{C3380CC4-5D6E-409C-BE32-E72D297353CC}">
              <c16:uniqueId val="{00000003-5DD4-574A-AEC0-0A58BD9584DE}"/>
            </c:ext>
          </c:extLst>
        </c:ser>
        <c:ser>
          <c:idx val="2"/>
          <c:order val="2"/>
          <c:tx>
            <c:v>NUE-current</c:v>
          </c:tx>
          <c:spPr>
            <a:ln w="12700" cap="rnd">
              <a:solidFill>
                <a:srgbClr val="7030A0"/>
              </a:solidFill>
              <a:prstDash val="sysDash"/>
              <a:round/>
            </a:ln>
            <a:effectLst/>
          </c:spPr>
          <c:marker>
            <c:symbol val="circle"/>
            <c:size val="5"/>
            <c:spPr>
              <a:solidFill>
                <a:schemeClr val="accent3"/>
              </a:solidFill>
              <a:ln w="9525">
                <a:solidFill>
                  <a:schemeClr val="accent3"/>
                </a:solidFill>
              </a:ln>
              <a:effectLst/>
            </c:spPr>
          </c:marker>
          <c:xVal>
            <c:numRef>
              <c:f>world!$D$69:$D$70</c:f>
              <c:numCache>
                <c:formatCode>#,##0_);\(#,##0\)</c:formatCode>
                <c:ptCount val="2"/>
                <c:pt idx="0">
                  <c:v>0</c:v>
                </c:pt>
                <c:pt idx="1">
                  <c:v>120.61489999999999</c:v>
                </c:pt>
              </c:numCache>
            </c:numRef>
          </c:xVal>
          <c:yVal>
            <c:numRef>
              <c:f>world!$E$69:$E$70</c:f>
              <c:numCache>
                <c:formatCode>#,##0_);\(#,##0\)</c:formatCode>
                <c:ptCount val="2"/>
                <c:pt idx="0">
                  <c:v>0</c:v>
                </c:pt>
                <c:pt idx="1">
                  <c:v>66.1785</c:v>
                </c:pt>
              </c:numCache>
            </c:numRef>
          </c:yVal>
          <c:smooth val="0"/>
          <c:extLst>
            <c:ext xmlns:c16="http://schemas.microsoft.com/office/drawing/2014/chart" uri="{C3380CC4-5D6E-409C-BE32-E72D297353CC}">
              <c16:uniqueId val="{00000004-5DD4-574A-AEC0-0A58BD9584DE}"/>
            </c:ext>
          </c:extLst>
        </c:ser>
        <c:ser>
          <c:idx val="3"/>
          <c:order val="3"/>
          <c:tx>
            <c:v>1960s</c:v>
          </c:tx>
          <c:spPr>
            <a:ln w="25400" cap="rnd">
              <a:noFill/>
              <a:round/>
            </a:ln>
            <a:effectLst/>
          </c:spPr>
          <c:marker>
            <c:symbol val="circle"/>
            <c:size val="7"/>
            <c:spPr>
              <a:solidFill>
                <a:srgbClr val="FF0000"/>
              </a:solidFill>
              <a:ln w="9525">
                <a:noFill/>
              </a:ln>
              <a:effectLst/>
            </c:spPr>
          </c:marker>
          <c:xVal>
            <c:numRef>
              <c:f>world!$D$3:$D$11</c:f>
              <c:numCache>
                <c:formatCode>_(* #,##0_);_(* \(#,##0\);_(* "-"??_);_(@_)</c:formatCode>
                <c:ptCount val="9"/>
                <c:pt idx="0">
                  <c:v>33.409100000000002</c:v>
                </c:pt>
                <c:pt idx="1">
                  <c:v>35.106899999999996</c:v>
                </c:pt>
                <c:pt idx="2">
                  <c:v>36.404399999999995</c:v>
                </c:pt>
                <c:pt idx="3">
                  <c:v>37.736499999999999</c:v>
                </c:pt>
                <c:pt idx="4">
                  <c:v>39.795000000000002</c:v>
                </c:pt>
                <c:pt idx="5">
                  <c:v>42.294699999999999</c:v>
                </c:pt>
                <c:pt idx="6">
                  <c:v>44.226100000000002</c:v>
                </c:pt>
                <c:pt idx="7">
                  <c:v>46.089200000000005</c:v>
                </c:pt>
                <c:pt idx="8">
                  <c:v>47.151899999999998</c:v>
                </c:pt>
              </c:numCache>
            </c:numRef>
          </c:xVal>
          <c:yVal>
            <c:numRef>
              <c:f>world!$E$3:$E$11</c:f>
              <c:numCache>
                <c:formatCode>_(* #,##0_);_(* \(#,##0\);_(* "-"??_);_(@_)</c:formatCode>
                <c:ptCount val="9"/>
                <c:pt idx="0">
                  <c:v>19.857900000000001</c:v>
                </c:pt>
                <c:pt idx="1">
                  <c:v>20.9696</c:v>
                </c:pt>
                <c:pt idx="2">
                  <c:v>21.056799999999999</c:v>
                </c:pt>
                <c:pt idx="3">
                  <c:v>22.521799999999999</c:v>
                </c:pt>
                <c:pt idx="4">
                  <c:v>22.481999999999999</c:v>
                </c:pt>
                <c:pt idx="5">
                  <c:v>23.7849</c:v>
                </c:pt>
                <c:pt idx="6">
                  <c:v>24.3447</c:v>
                </c:pt>
                <c:pt idx="7">
                  <c:v>25.060600000000001</c:v>
                </c:pt>
                <c:pt idx="8">
                  <c:v>24.869700000000002</c:v>
                </c:pt>
              </c:numCache>
            </c:numRef>
          </c:yVal>
          <c:smooth val="0"/>
          <c:extLst>
            <c:ext xmlns:c16="http://schemas.microsoft.com/office/drawing/2014/chart" uri="{C3380CC4-5D6E-409C-BE32-E72D297353CC}">
              <c16:uniqueId val="{00000005-5DD4-574A-AEC0-0A58BD9584DE}"/>
            </c:ext>
          </c:extLst>
        </c:ser>
        <c:ser>
          <c:idx val="4"/>
          <c:order val="4"/>
          <c:tx>
            <c:v>1970s</c:v>
          </c:tx>
          <c:spPr>
            <a:ln w="25400" cap="rnd">
              <a:noFill/>
              <a:round/>
            </a:ln>
            <a:effectLst/>
          </c:spPr>
          <c:marker>
            <c:symbol val="circle"/>
            <c:size val="7"/>
            <c:spPr>
              <a:solidFill>
                <a:srgbClr val="FFC000"/>
              </a:solidFill>
              <a:ln w="9525">
                <a:noFill/>
              </a:ln>
              <a:effectLst/>
            </c:spPr>
          </c:marker>
          <c:xVal>
            <c:numRef>
              <c:f>world!$D$12:$D$21</c:f>
              <c:numCache>
                <c:formatCode>_(* #,##0_);_(* \(#,##0\);_(* "-"??_);_(@_)</c:formatCode>
                <c:ptCount val="10"/>
                <c:pt idx="0">
                  <c:v>50.005300000000005</c:v>
                </c:pt>
                <c:pt idx="1">
                  <c:v>52.1205</c:v>
                </c:pt>
                <c:pt idx="2">
                  <c:v>54.362099999999998</c:v>
                </c:pt>
                <c:pt idx="3">
                  <c:v>57.169800000000002</c:v>
                </c:pt>
                <c:pt idx="4">
                  <c:v>57.278400000000005</c:v>
                </c:pt>
                <c:pt idx="5">
                  <c:v>61.474799999999995</c:v>
                </c:pt>
                <c:pt idx="6">
                  <c:v>62.799500000000002</c:v>
                </c:pt>
                <c:pt idx="7">
                  <c:v>66.60990000000001</c:v>
                </c:pt>
                <c:pt idx="8">
                  <c:v>69.973299999999995</c:v>
                </c:pt>
                <c:pt idx="9">
                  <c:v>72.807999999999993</c:v>
                </c:pt>
              </c:numCache>
            </c:numRef>
          </c:xVal>
          <c:yVal>
            <c:numRef>
              <c:f>world!$E$12:$E$21</c:f>
              <c:numCache>
                <c:formatCode>_(* #,##0_);_(* \(#,##0\);_(* "-"??_);_(@_)</c:formatCode>
                <c:ptCount val="10"/>
                <c:pt idx="0">
                  <c:v>25.755299999999998</c:v>
                </c:pt>
                <c:pt idx="1">
                  <c:v>27.160499999999999</c:v>
                </c:pt>
                <c:pt idx="2">
                  <c:v>26.573799999999999</c:v>
                </c:pt>
                <c:pt idx="3">
                  <c:v>28.902799999999999</c:v>
                </c:pt>
                <c:pt idx="4">
                  <c:v>28.352900000000002</c:v>
                </c:pt>
                <c:pt idx="5">
                  <c:v>28.585999999999999</c:v>
                </c:pt>
                <c:pt idx="6">
                  <c:v>30.187799999999999</c:v>
                </c:pt>
                <c:pt idx="7">
                  <c:v>30.913499999999999</c:v>
                </c:pt>
                <c:pt idx="8">
                  <c:v>32.760100000000001</c:v>
                </c:pt>
                <c:pt idx="9">
                  <c:v>32.2119</c:v>
                </c:pt>
              </c:numCache>
            </c:numRef>
          </c:yVal>
          <c:smooth val="0"/>
          <c:extLst>
            <c:ext xmlns:c16="http://schemas.microsoft.com/office/drawing/2014/chart" uri="{C3380CC4-5D6E-409C-BE32-E72D297353CC}">
              <c16:uniqueId val="{00000006-5DD4-574A-AEC0-0A58BD9584DE}"/>
            </c:ext>
          </c:extLst>
        </c:ser>
        <c:ser>
          <c:idx val="5"/>
          <c:order val="5"/>
          <c:tx>
            <c:v>1980s</c:v>
          </c:tx>
          <c:spPr>
            <a:ln w="25400" cap="rnd">
              <a:noFill/>
              <a:round/>
            </a:ln>
            <a:effectLst/>
          </c:spPr>
          <c:marker>
            <c:symbol val="circle"/>
            <c:size val="7"/>
            <c:spPr>
              <a:solidFill>
                <a:schemeClr val="accent6"/>
              </a:solidFill>
              <a:ln w="9525">
                <a:noFill/>
              </a:ln>
              <a:effectLst/>
            </c:spPr>
          </c:marker>
          <c:xVal>
            <c:numRef>
              <c:f>world!$D$22:$D$31</c:f>
              <c:numCache>
                <c:formatCode>_(* #,##0_);_(* \(#,##0\);_(* "-"??_);_(@_)</c:formatCode>
                <c:ptCount val="10"/>
                <c:pt idx="0">
                  <c:v>75.154600000000002</c:v>
                </c:pt>
                <c:pt idx="1">
                  <c:v>75.618899999999996</c:v>
                </c:pt>
                <c:pt idx="2">
                  <c:v>76.353399999999993</c:v>
                </c:pt>
                <c:pt idx="3">
                  <c:v>79.462099999999992</c:v>
                </c:pt>
                <c:pt idx="4">
                  <c:v>82.450400000000002</c:v>
                </c:pt>
                <c:pt idx="5">
                  <c:v>81.965500000000006</c:v>
                </c:pt>
                <c:pt idx="6">
                  <c:v>83.188999999999993</c:v>
                </c:pt>
                <c:pt idx="7">
                  <c:v>85.76339999999999</c:v>
                </c:pt>
                <c:pt idx="8">
                  <c:v>88.759099999999989</c:v>
                </c:pt>
                <c:pt idx="9">
                  <c:v>89.13130000000001</c:v>
                </c:pt>
              </c:numCache>
            </c:numRef>
          </c:xVal>
          <c:yVal>
            <c:numRef>
              <c:f>world!$E$22:$E$31</c:f>
              <c:numCache>
                <c:formatCode>_(* #,##0_);_(* \(#,##0\);_(* "-"??_);_(@_)</c:formatCode>
                <c:ptCount val="10"/>
                <c:pt idx="0">
                  <c:v>31.871500000000001</c:v>
                </c:pt>
                <c:pt idx="1">
                  <c:v>33.482399999999998</c:v>
                </c:pt>
                <c:pt idx="2">
                  <c:v>35.012500000000003</c:v>
                </c:pt>
                <c:pt idx="3">
                  <c:v>33.956499999999998</c:v>
                </c:pt>
                <c:pt idx="4">
                  <c:v>36.383200000000002</c:v>
                </c:pt>
                <c:pt idx="5">
                  <c:v>36.773200000000003</c:v>
                </c:pt>
                <c:pt idx="6">
                  <c:v>36.431199999999997</c:v>
                </c:pt>
                <c:pt idx="7">
                  <c:v>36.589799999999997</c:v>
                </c:pt>
                <c:pt idx="8">
                  <c:v>36.072000000000003</c:v>
                </c:pt>
                <c:pt idx="9">
                  <c:v>38.278599999999997</c:v>
                </c:pt>
              </c:numCache>
            </c:numRef>
          </c:yVal>
          <c:smooth val="0"/>
          <c:extLst>
            <c:ext xmlns:c16="http://schemas.microsoft.com/office/drawing/2014/chart" uri="{C3380CC4-5D6E-409C-BE32-E72D297353CC}">
              <c16:uniqueId val="{00000007-5DD4-574A-AEC0-0A58BD9584DE}"/>
            </c:ext>
          </c:extLst>
        </c:ser>
        <c:ser>
          <c:idx val="6"/>
          <c:order val="6"/>
          <c:tx>
            <c:v>1990s</c:v>
          </c:tx>
          <c:spPr>
            <a:ln w="25400" cap="rnd">
              <a:noFill/>
              <a:round/>
            </a:ln>
            <a:effectLst/>
          </c:spPr>
          <c:marker>
            <c:symbol val="circle"/>
            <c:size val="7"/>
            <c:spPr>
              <a:solidFill>
                <a:srgbClr val="00B0F0"/>
              </a:solidFill>
              <a:ln w="9525">
                <a:noFill/>
              </a:ln>
              <a:effectLst/>
            </c:spPr>
          </c:marker>
          <c:xVal>
            <c:numRef>
              <c:f>world!$D$32:$D$41</c:f>
              <c:numCache>
                <c:formatCode>_(* #,##0_);_(* \(#,##0\);_(* "-"??_);_(@_)</c:formatCode>
                <c:ptCount val="10"/>
                <c:pt idx="0">
                  <c:v>85.028500000000008</c:v>
                </c:pt>
                <c:pt idx="1">
                  <c:v>83.737799999999993</c:v>
                </c:pt>
                <c:pt idx="2">
                  <c:v>84.739499999999992</c:v>
                </c:pt>
                <c:pt idx="3">
                  <c:v>83.638200000000012</c:v>
                </c:pt>
                <c:pt idx="4">
                  <c:v>85.017500000000013</c:v>
                </c:pt>
                <c:pt idx="5">
                  <c:v>88.897600000000011</c:v>
                </c:pt>
                <c:pt idx="6">
                  <c:v>91.841700000000003</c:v>
                </c:pt>
                <c:pt idx="7">
                  <c:v>90.910899999999998</c:v>
                </c:pt>
                <c:pt idx="8">
                  <c:v>92.3489</c:v>
                </c:pt>
                <c:pt idx="9">
                  <c:v>93.339100000000002</c:v>
                </c:pt>
              </c:numCache>
            </c:numRef>
          </c:xVal>
          <c:yVal>
            <c:numRef>
              <c:f>world!$E$32:$E$41</c:f>
              <c:numCache>
                <c:formatCode>_(* #,##0_);_(* \(#,##0\);_(* "-"??_);_(@_)</c:formatCode>
                <c:ptCount val="10"/>
                <c:pt idx="0">
                  <c:v>39.838000000000001</c:v>
                </c:pt>
                <c:pt idx="1">
                  <c:v>38.618299999999998</c:v>
                </c:pt>
                <c:pt idx="2">
                  <c:v>39.131100000000004</c:v>
                </c:pt>
                <c:pt idx="3">
                  <c:v>38.3506</c:v>
                </c:pt>
                <c:pt idx="4">
                  <c:v>39.911799999999999</c:v>
                </c:pt>
                <c:pt idx="5">
                  <c:v>39.777700000000003</c:v>
                </c:pt>
                <c:pt idx="6">
                  <c:v>41.839399999999998</c:v>
                </c:pt>
                <c:pt idx="7">
                  <c:v>43.001800000000003</c:v>
                </c:pt>
                <c:pt idx="8">
                  <c:v>43.470100000000002</c:v>
                </c:pt>
                <c:pt idx="9">
                  <c:v>43.659799999999997</c:v>
                </c:pt>
              </c:numCache>
            </c:numRef>
          </c:yVal>
          <c:smooth val="0"/>
          <c:extLst>
            <c:ext xmlns:c16="http://schemas.microsoft.com/office/drawing/2014/chart" uri="{C3380CC4-5D6E-409C-BE32-E72D297353CC}">
              <c16:uniqueId val="{00000008-5DD4-574A-AEC0-0A58BD9584DE}"/>
            </c:ext>
          </c:extLst>
        </c:ser>
        <c:ser>
          <c:idx val="7"/>
          <c:order val="7"/>
          <c:tx>
            <c:v>2000s</c:v>
          </c:tx>
          <c:spPr>
            <a:ln w="25400" cap="rnd">
              <a:noFill/>
              <a:round/>
            </a:ln>
            <a:effectLst/>
          </c:spPr>
          <c:marker>
            <c:symbol val="circle"/>
            <c:size val="7"/>
            <c:spPr>
              <a:solidFill>
                <a:srgbClr val="0070C0"/>
              </a:solidFill>
              <a:ln w="9525">
                <a:noFill/>
              </a:ln>
              <a:effectLst/>
            </c:spPr>
          </c:marker>
          <c:xVal>
            <c:numRef>
              <c:f>world!$D$42:$D$51</c:f>
              <c:numCache>
                <c:formatCode>_(* #,##0_);_(* \(#,##0\);_(* "-"??_);_(@_)</c:formatCode>
                <c:ptCount val="10"/>
                <c:pt idx="0">
                  <c:v>91.606999999999999</c:v>
                </c:pt>
                <c:pt idx="1">
                  <c:v>92.552599999999998</c:v>
                </c:pt>
                <c:pt idx="2">
                  <c:v>95.074299999999994</c:v>
                </c:pt>
                <c:pt idx="3">
                  <c:v>96.506900000000002</c:v>
                </c:pt>
                <c:pt idx="4">
                  <c:v>99.218199999999996</c:v>
                </c:pt>
                <c:pt idx="5">
                  <c:v>100.17439999999999</c:v>
                </c:pt>
                <c:pt idx="6">
                  <c:v>103.1994</c:v>
                </c:pt>
                <c:pt idx="7">
                  <c:v>104.61760000000001</c:v>
                </c:pt>
                <c:pt idx="8">
                  <c:v>103.9425</c:v>
                </c:pt>
                <c:pt idx="9">
                  <c:v>106.83240000000001</c:v>
                </c:pt>
              </c:numCache>
            </c:numRef>
          </c:xVal>
          <c:yVal>
            <c:numRef>
              <c:f>world!$E$42:$E$51</c:f>
              <c:numCache>
                <c:formatCode>_(* #,##0_);_(* \(#,##0\);_(* "-"??_);_(@_)</c:formatCode>
                <c:ptCount val="10"/>
                <c:pt idx="0">
                  <c:v>43.843600000000002</c:v>
                </c:pt>
                <c:pt idx="1">
                  <c:v>45.174599999999998</c:v>
                </c:pt>
                <c:pt idx="2">
                  <c:v>45.114600000000003</c:v>
                </c:pt>
                <c:pt idx="3">
                  <c:v>45.724699999999999</c:v>
                </c:pt>
                <c:pt idx="4">
                  <c:v>49.299700000000001</c:v>
                </c:pt>
                <c:pt idx="5">
                  <c:v>49.457500000000003</c:v>
                </c:pt>
                <c:pt idx="6">
                  <c:v>50.143599999999999</c:v>
                </c:pt>
                <c:pt idx="7">
                  <c:v>51.535899999999998</c:v>
                </c:pt>
                <c:pt idx="8">
                  <c:v>54.558900000000001</c:v>
                </c:pt>
                <c:pt idx="9">
                  <c:v>53.647500000000001</c:v>
                </c:pt>
              </c:numCache>
            </c:numRef>
          </c:yVal>
          <c:smooth val="0"/>
          <c:extLst>
            <c:ext xmlns:c16="http://schemas.microsoft.com/office/drawing/2014/chart" uri="{C3380CC4-5D6E-409C-BE32-E72D297353CC}">
              <c16:uniqueId val="{00000009-5DD4-574A-AEC0-0A58BD9584DE}"/>
            </c:ext>
          </c:extLst>
        </c:ser>
        <c:ser>
          <c:idx val="8"/>
          <c:order val="8"/>
          <c:tx>
            <c:v>2010s</c:v>
          </c:tx>
          <c:spPr>
            <a:ln w="25400" cap="rnd">
              <a:noFill/>
              <a:round/>
            </a:ln>
            <a:effectLst/>
          </c:spPr>
          <c:marker>
            <c:symbol val="circle"/>
            <c:size val="7"/>
            <c:spPr>
              <a:solidFill>
                <a:srgbClr val="7030A0"/>
              </a:solidFill>
              <a:ln w="9525">
                <a:noFill/>
              </a:ln>
              <a:effectLst/>
            </c:spPr>
          </c:marker>
          <c:xVal>
            <c:numRef>
              <c:f>world!$D$52:$D$62</c:f>
              <c:numCache>
                <c:formatCode>_(* #,##0_);_(* \(#,##0\);_(* "-"??_);_(@_)</c:formatCode>
                <c:ptCount val="11"/>
                <c:pt idx="0">
                  <c:v>109.76990000000001</c:v>
                </c:pt>
                <c:pt idx="1">
                  <c:v>111.56559999999999</c:v>
                </c:pt>
                <c:pt idx="2">
                  <c:v>111.181</c:v>
                </c:pt>
                <c:pt idx="3">
                  <c:v>113.9695</c:v>
                </c:pt>
                <c:pt idx="4">
                  <c:v>114.43530000000001</c:v>
                </c:pt>
                <c:pt idx="5">
                  <c:v>114.7645</c:v>
                </c:pt>
                <c:pt idx="6">
                  <c:v>115.9875</c:v>
                </c:pt>
                <c:pt idx="7">
                  <c:v>117.10599999999999</c:v>
                </c:pt>
                <c:pt idx="8">
                  <c:v>116.33320000000001</c:v>
                </c:pt>
                <c:pt idx="9">
                  <c:v>116.8647</c:v>
                </c:pt>
                <c:pt idx="10">
                  <c:v>120.61489999999999</c:v>
                </c:pt>
              </c:numCache>
            </c:numRef>
          </c:xVal>
          <c:yVal>
            <c:numRef>
              <c:f>world!$E$52:$E$62</c:f>
              <c:numCache>
                <c:formatCode>_(* #,##0_);_(* \(#,##0\);_(* "-"??_);_(@_)</c:formatCode>
                <c:ptCount val="11"/>
                <c:pt idx="0">
                  <c:v>55.308999999999997</c:v>
                </c:pt>
                <c:pt idx="1">
                  <c:v>57.341700000000003</c:v>
                </c:pt>
                <c:pt idx="2">
                  <c:v>56.155000000000001</c:v>
                </c:pt>
                <c:pt idx="3">
                  <c:v>59.981099999999998</c:v>
                </c:pt>
                <c:pt idx="4">
                  <c:v>61.7258</c:v>
                </c:pt>
                <c:pt idx="5">
                  <c:v>62.169899999999998</c:v>
                </c:pt>
                <c:pt idx="6">
                  <c:v>63.543900000000001</c:v>
                </c:pt>
                <c:pt idx="7">
                  <c:v>65.489400000000003</c:v>
                </c:pt>
                <c:pt idx="8">
                  <c:v>64.566999999999993</c:v>
                </c:pt>
                <c:pt idx="9">
                  <c:v>65.426400000000001</c:v>
                </c:pt>
                <c:pt idx="10">
                  <c:v>66.1785</c:v>
                </c:pt>
              </c:numCache>
            </c:numRef>
          </c:yVal>
          <c:smooth val="0"/>
          <c:extLst>
            <c:ext xmlns:c16="http://schemas.microsoft.com/office/drawing/2014/chart" uri="{C3380CC4-5D6E-409C-BE32-E72D297353CC}">
              <c16:uniqueId val="{0000000A-5DD4-574A-AEC0-0A58BD9584DE}"/>
            </c:ext>
          </c:extLst>
        </c:ser>
        <c:ser>
          <c:idx val="9"/>
          <c:order val="9"/>
          <c:tx>
            <c:v>NUE50</c:v>
          </c:tx>
          <c:spPr>
            <a:ln w="12700" cap="rnd">
              <a:solidFill>
                <a:schemeClr val="tx1">
                  <a:lumMod val="75000"/>
                  <a:lumOff val="25000"/>
                </a:schemeClr>
              </a:solidFill>
              <a:prstDash val="sysDash"/>
              <a:round/>
            </a:ln>
            <a:effectLst/>
          </c:spPr>
          <c:marker>
            <c:symbol val="none"/>
          </c:marker>
          <c:xVal>
            <c:numRef>
              <c:f>world!$D$66:$D$67</c:f>
              <c:numCache>
                <c:formatCode>#,##0_);\(#,##0\)</c:formatCode>
                <c:ptCount val="2"/>
                <c:pt idx="0">
                  <c:v>0</c:v>
                </c:pt>
                <c:pt idx="1">
                  <c:v>150</c:v>
                </c:pt>
              </c:numCache>
            </c:numRef>
          </c:xVal>
          <c:yVal>
            <c:numRef>
              <c:f>world!$E$66:$E$67</c:f>
              <c:numCache>
                <c:formatCode>#,##0_);\(#,##0\)</c:formatCode>
                <c:ptCount val="2"/>
                <c:pt idx="0">
                  <c:v>0</c:v>
                </c:pt>
                <c:pt idx="1">
                  <c:v>75</c:v>
                </c:pt>
              </c:numCache>
            </c:numRef>
          </c:yVal>
          <c:smooth val="0"/>
          <c:extLst>
            <c:ext xmlns:c16="http://schemas.microsoft.com/office/drawing/2014/chart" uri="{C3380CC4-5D6E-409C-BE32-E72D297353CC}">
              <c16:uniqueId val="{0000000B-5DD4-574A-AEC0-0A58BD9584DE}"/>
            </c:ext>
          </c:extLst>
        </c:ser>
        <c:ser>
          <c:idx val="10"/>
          <c:order val="10"/>
          <c:tx>
            <c:v>surp80</c:v>
          </c:tx>
          <c:spPr>
            <a:ln w="19050" cap="rnd">
              <a:solidFill>
                <a:srgbClr val="C00000"/>
              </a:solidFill>
              <a:prstDash val="sysDash"/>
              <a:round/>
            </a:ln>
            <a:effectLst/>
          </c:spPr>
          <c:marker>
            <c:symbol val="none"/>
          </c:marker>
          <c:xVal>
            <c:numRef>
              <c:f>world!$D$72:$D$73</c:f>
              <c:numCache>
                <c:formatCode>#,##0_);\(#,##0\)</c:formatCode>
                <c:ptCount val="2"/>
                <c:pt idx="0" formatCode="General">
                  <c:v>80</c:v>
                </c:pt>
                <c:pt idx="1">
                  <c:v>200</c:v>
                </c:pt>
              </c:numCache>
            </c:numRef>
          </c:xVal>
          <c:yVal>
            <c:numRef>
              <c:f>world!$E$72:$E$73</c:f>
              <c:numCache>
                <c:formatCode>#,##0_);\(#,##0\)</c:formatCode>
                <c:ptCount val="2"/>
                <c:pt idx="0" formatCode="General">
                  <c:v>0</c:v>
                </c:pt>
                <c:pt idx="1">
                  <c:v>120</c:v>
                </c:pt>
              </c:numCache>
            </c:numRef>
          </c:yVal>
          <c:smooth val="0"/>
          <c:extLst>
            <c:ext xmlns:c16="http://schemas.microsoft.com/office/drawing/2014/chart" uri="{C3380CC4-5D6E-409C-BE32-E72D297353CC}">
              <c16:uniqueId val="{0000000C-5DD4-574A-AEC0-0A58BD9584DE}"/>
            </c:ext>
          </c:extLst>
        </c:ser>
        <c:dLbls>
          <c:showLegendKey val="0"/>
          <c:showVal val="0"/>
          <c:showCatName val="0"/>
          <c:showSerName val="0"/>
          <c:showPercent val="0"/>
          <c:showBubbleSize val="0"/>
        </c:dLbls>
        <c:axId val="1696966287"/>
        <c:axId val="1506023759"/>
      </c:scatterChart>
      <c:valAx>
        <c:axId val="1696966287"/>
        <c:scaling>
          <c:orientation val="minMax"/>
          <c:max val="15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r>
                  <a:rPr lang="en-US"/>
                  <a:t>N inputs, kg/ha</a:t>
                </a:r>
              </a:p>
            </c:rich>
          </c:tx>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title>
        <c:numFmt formatCode="#,##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506023759"/>
        <c:crosses val="autoZero"/>
        <c:crossBetween val="midCat"/>
        <c:majorUnit val="50"/>
      </c:valAx>
      <c:valAx>
        <c:axId val="1506023759"/>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r>
                  <a:rPr lang="en-US"/>
                  <a:t>N outputs, kg/ha</a:t>
                </a:r>
              </a:p>
            </c:rich>
          </c:tx>
          <c:layout>
            <c:manualLayout>
              <c:xMode val="edge"/>
              <c:yMode val="edge"/>
              <c:x val="1.9321125155408205E-2"/>
              <c:y val="0.28500206224221974"/>
            </c:manualLayout>
          </c:layout>
          <c:overlay val="0"/>
          <c:spPr>
            <a:noFill/>
            <a:ln>
              <a:noFill/>
            </a:ln>
            <a:effectLst/>
          </c:spPr>
          <c:txPr>
            <a:bodyPr rot="-54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title>
        <c:numFmt formatCode="#,##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2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696966287"/>
        <c:crosses val="autoZero"/>
        <c:crossBetween val="midCat"/>
        <c:majorUnit val="20"/>
      </c:valAx>
      <c:spPr>
        <a:noFill/>
        <a:ln>
          <a:noFill/>
        </a:ln>
        <a:effectLst/>
      </c:spPr>
    </c:plotArea>
    <c:legend>
      <c:legendPos val="r"/>
      <c:legendEntry>
        <c:idx val="0"/>
        <c:delete val="1"/>
      </c:legendEntry>
      <c:legendEntry>
        <c:idx val="1"/>
        <c:delete val="1"/>
      </c:legendEntry>
      <c:legendEntry>
        <c:idx val="2"/>
        <c:delete val="1"/>
      </c:legendEntry>
      <c:legendEntry>
        <c:idx val="9"/>
        <c:delete val="1"/>
      </c:legendEntry>
      <c:legendEntry>
        <c:idx val="10"/>
        <c:delete val="1"/>
      </c:legendEntry>
      <c:layout>
        <c:manualLayout>
          <c:xMode val="edge"/>
          <c:yMode val="edge"/>
          <c:x val="0.1823996322005802"/>
          <c:y val="0.22197956505436819"/>
          <c:w val="0.17777981964001022"/>
          <c:h val="0.4084216347956505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2400">
          <a:solidFill>
            <a:schemeClr val="tx1"/>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600" b="1" i="0" u="none" strike="noStrike" kern="1200" spc="0" baseline="0">
                <a:solidFill>
                  <a:schemeClr val="tx1"/>
                </a:solidFill>
                <a:latin typeface="+mn-lt"/>
                <a:ea typeface="+mn-ea"/>
                <a:cs typeface="+mn-cs"/>
              </a:defRPr>
            </a:pPr>
            <a:r>
              <a:rPr lang="en-US"/>
              <a:t>Crop Nitrogen Removal - Canada</a:t>
            </a:r>
          </a:p>
        </c:rich>
      </c:tx>
      <c:layout>
        <c:manualLayout>
          <c:xMode val="edge"/>
          <c:yMode val="edge"/>
          <c:x val="0.31610514344973167"/>
          <c:y val="6.8388008481959292E-2"/>
        </c:manualLayout>
      </c:layout>
      <c:overlay val="0"/>
      <c:spPr>
        <a:noFill/>
        <a:ln>
          <a:noFill/>
        </a:ln>
        <a:effectLst/>
      </c:spPr>
      <c:txPr>
        <a:bodyPr rot="0" spcFirstLastPara="1" vertOverflow="ellipsis" vert="horz" wrap="square" anchor="ctr" anchorCtr="1"/>
        <a:lstStyle/>
        <a:p>
          <a:pPr>
            <a:defRPr sz="36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119215355036412"/>
          <c:y val="2.3999440218940064E-2"/>
          <c:w val="0.86316230761782042"/>
          <c:h val="0.87851747667481206"/>
        </c:manualLayout>
      </c:layout>
      <c:areaChart>
        <c:grouping val="stacked"/>
        <c:varyColors val="0"/>
        <c:ser>
          <c:idx val="1"/>
          <c:order val="0"/>
          <c:tx>
            <c:strRef>
              <c:f>NPKremovalCA!$AF$8</c:f>
              <c:strCache>
                <c:ptCount val="1"/>
                <c:pt idx="0">
                  <c:v>Soybean</c:v>
                </c:pt>
              </c:strCache>
            </c:strRef>
          </c:tx>
          <c:spPr>
            <a:solidFill>
              <a:srgbClr val="DCD98C"/>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NPKremovalCA!$AF$63:$AF$123</c:f>
              <c:numCache>
                <c:formatCode>#,##0</c:formatCode>
                <c:ptCount val="61"/>
                <c:pt idx="0">
                  <c:v>9889</c:v>
                </c:pt>
                <c:pt idx="1">
                  <c:v>7485.5</c:v>
                </c:pt>
                <c:pt idx="2">
                  <c:v>10444.5</c:v>
                </c:pt>
                <c:pt idx="3">
                  <c:v>12017.5</c:v>
                </c:pt>
                <c:pt idx="4">
                  <c:v>13491.5</c:v>
                </c:pt>
                <c:pt idx="5">
                  <c:v>12111</c:v>
                </c:pt>
                <c:pt idx="6">
                  <c:v>13513.5</c:v>
                </c:pt>
                <c:pt idx="7">
                  <c:v>11473</c:v>
                </c:pt>
                <c:pt idx="8">
                  <c:v>15543</c:v>
                </c:pt>
                <c:pt idx="9">
                  <c:v>15389</c:v>
                </c:pt>
                <c:pt idx="10">
                  <c:v>20614</c:v>
                </c:pt>
                <c:pt idx="11">
                  <c:v>21807.5</c:v>
                </c:pt>
                <c:pt idx="12">
                  <c:v>16538.5</c:v>
                </c:pt>
                <c:pt idx="13">
                  <c:v>20174</c:v>
                </c:pt>
                <c:pt idx="14">
                  <c:v>13772</c:v>
                </c:pt>
                <c:pt idx="15">
                  <c:v>31900</c:v>
                </c:pt>
                <c:pt idx="16">
                  <c:v>28358</c:v>
                </c:pt>
                <c:pt idx="17">
                  <c:v>36151.5</c:v>
                </c:pt>
                <c:pt idx="18">
                  <c:v>37939</c:v>
                </c:pt>
                <c:pt idx="19">
                  <c:v>33374</c:v>
                </c:pt>
                <c:pt idx="20">
                  <c:v>46640</c:v>
                </c:pt>
                <c:pt idx="21">
                  <c:v>40425</c:v>
                </c:pt>
                <c:pt idx="22">
                  <c:v>50435</c:v>
                </c:pt>
                <c:pt idx="23">
                  <c:v>55660</c:v>
                </c:pt>
                <c:pt idx="24">
                  <c:v>52789</c:v>
                </c:pt>
                <c:pt idx="25">
                  <c:v>69833.5</c:v>
                </c:pt>
                <c:pt idx="26">
                  <c:v>63393</c:v>
                </c:pt>
                <c:pt idx="27">
                  <c:v>67028.5</c:v>
                </c:pt>
                <c:pt idx="28">
                  <c:v>69415.5</c:v>
                </c:pt>
                <c:pt idx="29">
                  <c:v>80294.5</c:v>
                </c:pt>
                <c:pt idx="30">
                  <c:v>79931.5</c:v>
                </c:pt>
                <c:pt idx="31">
                  <c:v>106969.5</c:v>
                </c:pt>
                <c:pt idx="32">
                  <c:v>123953.5</c:v>
                </c:pt>
                <c:pt idx="33">
                  <c:v>126362.5</c:v>
                </c:pt>
                <c:pt idx="34">
                  <c:v>119322.5</c:v>
                </c:pt>
                <c:pt idx="35">
                  <c:v>150573.5</c:v>
                </c:pt>
                <c:pt idx="36">
                  <c:v>150513</c:v>
                </c:pt>
                <c:pt idx="37">
                  <c:v>152949.5</c:v>
                </c:pt>
                <c:pt idx="38">
                  <c:v>148665</c:v>
                </c:pt>
                <c:pt idx="39">
                  <c:v>89936</c:v>
                </c:pt>
                <c:pt idx="40">
                  <c:v>128463.5</c:v>
                </c:pt>
                <c:pt idx="41">
                  <c:v>125031.5</c:v>
                </c:pt>
                <c:pt idx="42">
                  <c:v>167414.5</c:v>
                </c:pt>
                <c:pt idx="43">
                  <c:v>173558</c:v>
                </c:pt>
                <c:pt idx="44">
                  <c:v>190602.5</c:v>
                </c:pt>
                <c:pt idx="45">
                  <c:v>147741</c:v>
                </c:pt>
                <c:pt idx="46">
                  <c:v>183474.5</c:v>
                </c:pt>
                <c:pt idx="47">
                  <c:v>196988</c:v>
                </c:pt>
                <c:pt idx="48">
                  <c:v>244453</c:v>
                </c:pt>
                <c:pt idx="49">
                  <c:v>245657.5</c:v>
                </c:pt>
                <c:pt idx="50">
                  <c:v>279752</c:v>
                </c:pt>
                <c:pt idx="51">
                  <c:v>294574.5</c:v>
                </c:pt>
                <c:pt idx="52">
                  <c:v>332464</c:v>
                </c:pt>
                <c:pt idx="53">
                  <c:v>355096.5</c:v>
                </c:pt>
                <c:pt idx="54">
                  <c:v>362807.5</c:v>
                </c:pt>
                <c:pt idx="55">
                  <c:v>424413</c:v>
                </c:pt>
                <c:pt idx="56">
                  <c:v>407913</c:v>
                </c:pt>
                <c:pt idx="57">
                  <c:v>337975</c:v>
                </c:pt>
                <c:pt idx="58">
                  <c:v>349717.5</c:v>
                </c:pt>
                <c:pt idx="59">
                  <c:v>344950.92499999999</c:v>
                </c:pt>
                <c:pt idx="60">
                  <c:v>359873.69</c:v>
                </c:pt>
              </c:numCache>
            </c:numRef>
          </c:val>
          <c:extLst>
            <c:ext xmlns:c16="http://schemas.microsoft.com/office/drawing/2014/chart" uri="{C3380CC4-5D6E-409C-BE32-E72D297353CC}">
              <c16:uniqueId val="{00000000-3253-7140-AE19-3BFB95226B6B}"/>
            </c:ext>
          </c:extLst>
        </c:ser>
        <c:ser>
          <c:idx val="2"/>
          <c:order val="1"/>
          <c:tx>
            <c:strRef>
              <c:f>NPKremovalCA!$AG$8</c:f>
              <c:strCache>
                <c:ptCount val="1"/>
                <c:pt idx="0">
                  <c:v>Maize</c:v>
                </c:pt>
              </c:strCache>
            </c:strRef>
          </c:tx>
          <c:spPr>
            <a:solidFill>
              <a:srgbClr val="F8ED00"/>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NPKremovalCA!$AG$63:$AG$123</c:f>
              <c:numCache>
                <c:formatCode>#,##0</c:formatCode>
                <c:ptCount val="61"/>
                <c:pt idx="0">
                  <c:v>10180.799999999999</c:v>
                </c:pt>
                <c:pt idx="1">
                  <c:v>11035.2</c:v>
                </c:pt>
                <c:pt idx="2">
                  <c:v>16106.4</c:v>
                </c:pt>
                <c:pt idx="3">
                  <c:v>18141.599999999999</c:v>
                </c:pt>
                <c:pt idx="4">
                  <c:v>20227.2</c:v>
                </c:pt>
                <c:pt idx="5">
                  <c:v>22593.599999999999</c:v>
                </c:pt>
                <c:pt idx="6">
                  <c:v>24921.599999999999</c:v>
                </c:pt>
                <c:pt idx="7">
                  <c:v>22598.400000000001</c:v>
                </c:pt>
                <c:pt idx="8">
                  <c:v>31605.599999999999</c:v>
                </c:pt>
                <c:pt idx="9">
                  <c:v>35298</c:v>
                </c:pt>
                <c:pt idx="10">
                  <c:v>30801.599999999999</c:v>
                </c:pt>
                <c:pt idx="11">
                  <c:v>34556.400000000001</c:v>
                </c:pt>
                <c:pt idx="12">
                  <c:v>31441.200000000001</c:v>
                </c:pt>
                <c:pt idx="13">
                  <c:v>43736.4</c:v>
                </c:pt>
                <c:pt idx="14">
                  <c:v>45110.400000000001</c:v>
                </c:pt>
                <c:pt idx="15">
                  <c:v>50985.599999999999</c:v>
                </c:pt>
                <c:pt idx="16">
                  <c:v>53757.599999999999</c:v>
                </c:pt>
                <c:pt idx="17">
                  <c:v>63313.2</c:v>
                </c:pt>
                <c:pt idx="18">
                  <c:v>69038.399999999994</c:v>
                </c:pt>
                <c:pt idx="19">
                  <c:v>80191.199999999997</c:v>
                </c:pt>
                <c:pt idx="20">
                  <c:v>78267.600000000006</c:v>
                </c:pt>
                <c:pt idx="21">
                  <c:v>71169.600000000006</c:v>
                </c:pt>
                <c:pt idx="22">
                  <c:v>81330</c:v>
                </c:pt>
                <c:pt idx="23">
                  <c:v>83638.8</c:v>
                </c:pt>
                <c:pt idx="24">
                  <c:v>70940.399999999994</c:v>
                </c:pt>
                <c:pt idx="25">
                  <c:v>84776.4</c:v>
                </c:pt>
                <c:pt idx="26">
                  <c:v>65394</c:v>
                </c:pt>
                <c:pt idx="27">
                  <c:v>78850.8</c:v>
                </c:pt>
                <c:pt idx="28">
                  <c:v>84799.2</c:v>
                </c:pt>
                <c:pt idx="29">
                  <c:v>88950</c:v>
                </c:pt>
                <c:pt idx="30">
                  <c:v>58591.199999999997</c:v>
                </c:pt>
                <c:pt idx="31">
                  <c:v>81062.399999999994</c:v>
                </c:pt>
                <c:pt idx="32">
                  <c:v>86278.8</c:v>
                </c:pt>
                <c:pt idx="33">
                  <c:v>87370.8</c:v>
                </c:pt>
                <c:pt idx="34">
                  <c:v>90500.4</c:v>
                </c:pt>
                <c:pt idx="35">
                  <c:v>86157.6</c:v>
                </c:pt>
                <c:pt idx="36">
                  <c:v>107428.8</c:v>
                </c:pt>
                <c:pt idx="37">
                  <c:v>109935.6</c:v>
                </c:pt>
                <c:pt idx="38">
                  <c:v>83444.399999999994</c:v>
                </c:pt>
                <c:pt idx="39">
                  <c:v>100670.39999999999</c:v>
                </c:pt>
                <c:pt idx="40">
                  <c:v>107985.60000000001</c:v>
                </c:pt>
                <c:pt idx="41">
                  <c:v>115047.6</c:v>
                </c:pt>
                <c:pt idx="42">
                  <c:v>106041.60000000001</c:v>
                </c:pt>
                <c:pt idx="43">
                  <c:v>111986.4</c:v>
                </c:pt>
                <c:pt idx="44">
                  <c:v>107877.6</c:v>
                </c:pt>
                <c:pt idx="45">
                  <c:v>139784.4</c:v>
                </c:pt>
                <c:pt idx="46">
                  <c:v>127713.60000000001</c:v>
                </c:pt>
                <c:pt idx="47">
                  <c:v>117554.4</c:v>
                </c:pt>
                <c:pt idx="48">
                  <c:v>144519.6</c:v>
                </c:pt>
                <c:pt idx="49">
                  <c:v>136304.4</c:v>
                </c:pt>
                <c:pt idx="50">
                  <c:v>156721.20000000001</c:v>
                </c:pt>
                <c:pt idx="51">
                  <c:v>170288.4</c:v>
                </c:pt>
                <c:pt idx="52">
                  <c:v>139276.79999999999</c:v>
                </c:pt>
                <c:pt idx="53">
                  <c:v>164154</c:v>
                </c:pt>
                <c:pt idx="54">
                  <c:v>166668</c:v>
                </c:pt>
                <c:pt idx="55">
                  <c:v>169146</c:v>
                </c:pt>
                <c:pt idx="56">
                  <c:v>166617.60000000001</c:v>
                </c:pt>
                <c:pt idx="57">
                  <c:v>160846.79999999999</c:v>
                </c:pt>
                <c:pt idx="58">
                  <c:v>162759.6</c:v>
                </c:pt>
                <c:pt idx="59">
                  <c:v>167806.30799999999</c:v>
                </c:pt>
                <c:pt idx="60">
                  <c:v>174466.53599999999</c:v>
                </c:pt>
              </c:numCache>
            </c:numRef>
          </c:val>
          <c:extLst>
            <c:ext xmlns:c16="http://schemas.microsoft.com/office/drawing/2014/chart" uri="{C3380CC4-5D6E-409C-BE32-E72D297353CC}">
              <c16:uniqueId val="{00000001-3253-7140-AE19-3BFB95226B6B}"/>
            </c:ext>
          </c:extLst>
        </c:ser>
        <c:ser>
          <c:idx val="3"/>
          <c:order val="2"/>
          <c:tx>
            <c:strRef>
              <c:f>NPKremovalCA!$AH$8</c:f>
              <c:strCache>
                <c:ptCount val="1"/>
                <c:pt idx="0">
                  <c:v>Wheat</c:v>
                </c:pt>
              </c:strCache>
            </c:strRef>
          </c:tx>
          <c:spPr>
            <a:solidFill>
              <a:schemeClr val="accent4">
                <a:lumMod val="60000"/>
                <a:lumOff val="40000"/>
              </a:schemeClr>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NPKremovalCA!$AH$63:$AH$123</c:f>
              <c:numCache>
                <c:formatCode>#,##0</c:formatCode>
                <c:ptCount val="61"/>
                <c:pt idx="0">
                  <c:v>323262.45</c:v>
                </c:pt>
                <c:pt idx="1">
                  <c:v>413482.65</c:v>
                </c:pt>
                <c:pt idx="2">
                  <c:v>343324.8</c:v>
                </c:pt>
                <c:pt idx="3">
                  <c:v>371152.95</c:v>
                </c:pt>
                <c:pt idx="4">
                  <c:v>472853.85</c:v>
                </c:pt>
                <c:pt idx="5">
                  <c:v>338865.45</c:v>
                </c:pt>
                <c:pt idx="6">
                  <c:v>371498.4</c:v>
                </c:pt>
                <c:pt idx="7">
                  <c:v>383626.95</c:v>
                </c:pt>
                <c:pt idx="8">
                  <c:v>189484.05</c:v>
                </c:pt>
                <c:pt idx="9">
                  <c:v>302649.90000000002</c:v>
                </c:pt>
                <c:pt idx="10">
                  <c:v>304803.45</c:v>
                </c:pt>
                <c:pt idx="11">
                  <c:v>339367.35</c:v>
                </c:pt>
                <c:pt idx="12">
                  <c:v>279348.3</c:v>
                </c:pt>
                <c:pt idx="13">
                  <c:v>358713.59999999998</c:v>
                </c:pt>
                <c:pt idx="14">
                  <c:v>495320.15399999998</c:v>
                </c:pt>
                <c:pt idx="15">
                  <c:v>417032.7</c:v>
                </c:pt>
                <c:pt idx="16">
                  <c:v>443847.6</c:v>
                </c:pt>
                <c:pt idx="17">
                  <c:v>361122.3</c:v>
                </c:pt>
                <c:pt idx="18">
                  <c:v>405119.4</c:v>
                </c:pt>
                <c:pt idx="19">
                  <c:v>520846.2</c:v>
                </c:pt>
                <c:pt idx="20">
                  <c:v>561009.75</c:v>
                </c:pt>
                <c:pt idx="21">
                  <c:v>555748.19999999995</c:v>
                </c:pt>
                <c:pt idx="22">
                  <c:v>444945.9</c:v>
                </c:pt>
                <c:pt idx="23">
                  <c:v>509296.2</c:v>
                </c:pt>
                <c:pt idx="24">
                  <c:v>658545.30000000005</c:v>
                </c:pt>
                <c:pt idx="25">
                  <c:v>544851.30000000005</c:v>
                </c:pt>
                <c:pt idx="26">
                  <c:v>334166.7</c:v>
                </c:pt>
                <c:pt idx="27">
                  <c:v>520720.2</c:v>
                </c:pt>
                <c:pt idx="28">
                  <c:v>674064.3</c:v>
                </c:pt>
                <c:pt idx="29">
                  <c:v>670857.6</c:v>
                </c:pt>
                <c:pt idx="30">
                  <c:v>627421.19999999995</c:v>
                </c:pt>
                <c:pt idx="31">
                  <c:v>571743.9</c:v>
                </c:pt>
                <c:pt idx="32">
                  <c:v>481309.5</c:v>
                </c:pt>
                <c:pt idx="33">
                  <c:v>524777.4</c:v>
                </c:pt>
                <c:pt idx="34">
                  <c:v>625829.4</c:v>
                </c:pt>
                <c:pt idx="35">
                  <c:v>510287.4</c:v>
                </c:pt>
                <c:pt idx="36">
                  <c:v>505728.3</c:v>
                </c:pt>
                <c:pt idx="37">
                  <c:v>566157.9</c:v>
                </c:pt>
                <c:pt idx="38">
                  <c:v>557245.5</c:v>
                </c:pt>
                <c:pt idx="39">
                  <c:v>433234.2</c:v>
                </c:pt>
                <c:pt idx="40">
                  <c:v>335187.3</c:v>
                </c:pt>
                <c:pt idx="41">
                  <c:v>484020.6</c:v>
                </c:pt>
                <c:pt idx="42">
                  <c:v>520705.5</c:v>
                </c:pt>
                <c:pt idx="43">
                  <c:v>540710.1</c:v>
                </c:pt>
                <c:pt idx="44">
                  <c:v>530573.4</c:v>
                </c:pt>
                <c:pt idx="45">
                  <c:v>421898.4</c:v>
                </c:pt>
                <c:pt idx="46">
                  <c:v>601003.19999999995</c:v>
                </c:pt>
                <c:pt idx="47">
                  <c:v>565947.9</c:v>
                </c:pt>
                <c:pt idx="48">
                  <c:v>489291.6</c:v>
                </c:pt>
                <c:pt idx="49">
                  <c:v>531048</c:v>
                </c:pt>
                <c:pt idx="50">
                  <c:v>572166</c:v>
                </c:pt>
                <c:pt idx="51">
                  <c:v>789371.1</c:v>
                </c:pt>
                <c:pt idx="52">
                  <c:v>618284.1</c:v>
                </c:pt>
                <c:pt idx="53">
                  <c:v>580595.4</c:v>
                </c:pt>
                <c:pt idx="54">
                  <c:v>674937.9</c:v>
                </c:pt>
                <c:pt idx="55">
                  <c:v>637923.30000000005</c:v>
                </c:pt>
                <c:pt idx="56">
                  <c:v>679389.9</c:v>
                </c:pt>
                <c:pt idx="57">
                  <c:v>686065.8</c:v>
                </c:pt>
                <c:pt idx="58">
                  <c:v>744181.2</c:v>
                </c:pt>
                <c:pt idx="59">
                  <c:v>468218.1</c:v>
                </c:pt>
                <c:pt idx="60">
                  <c:v>710297.34299999999</c:v>
                </c:pt>
              </c:numCache>
            </c:numRef>
          </c:val>
          <c:extLst>
            <c:ext xmlns:c16="http://schemas.microsoft.com/office/drawing/2014/chart" uri="{C3380CC4-5D6E-409C-BE32-E72D297353CC}">
              <c16:uniqueId val="{00000002-3253-7140-AE19-3BFB95226B6B}"/>
            </c:ext>
          </c:extLst>
        </c:ser>
        <c:ser>
          <c:idx val="4"/>
          <c:order val="3"/>
          <c:tx>
            <c:strRef>
              <c:f>NPKremovalCA!$AI$8</c:f>
              <c:strCache>
                <c:ptCount val="1"/>
                <c:pt idx="0">
                  <c:v>Other grains</c:v>
                </c:pt>
              </c:strCache>
            </c:strRef>
          </c:tx>
          <c:spPr>
            <a:solidFill>
              <a:schemeClr val="accent4">
                <a:lumMod val="40000"/>
                <a:lumOff val="60000"/>
              </a:schemeClr>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NPKremovalCA!$AI$63:$AI$123</c:f>
              <c:numCache>
                <c:formatCode>#,##0</c:formatCode>
                <c:ptCount val="61"/>
                <c:pt idx="0">
                  <c:v>285340.04399999999</c:v>
                </c:pt>
                <c:pt idx="1">
                  <c:v>290234.14399999997</c:v>
                </c:pt>
                <c:pt idx="2">
                  <c:v>232027.78400000001</c:v>
                </c:pt>
                <c:pt idx="3">
                  <c:v>278077.658</c:v>
                </c:pt>
                <c:pt idx="4">
                  <c:v>298636.13199999998</c:v>
                </c:pt>
                <c:pt idx="5">
                  <c:v>251594.658</c:v>
                </c:pt>
                <c:pt idx="6">
                  <c:v>306060.72200000001</c:v>
                </c:pt>
                <c:pt idx="7">
                  <c:v>324892.36599999998</c:v>
                </c:pt>
                <c:pt idx="8">
                  <c:v>345553.86800000002</c:v>
                </c:pt>
                <c:pt idx="9">
                  <c:v>432623.408</c:v>
                </c:pt>
                <c:pt idx="10">
                  <c:v>371162.64199999999</c:v>
                </c:pt>
                <c:pt idx="11">
                  <c:v>358428.01199999999</c:v>
                </c:pt>
                <c:pt idx="12">
                  <c:v>300532.58600000001</c:v>
                </c:pt>
                <c:pt idx="13">
                  <c:v>330594.16399999999</c:v>
                </c:pt>
                <c:pt idx="14">
                  <c:v>350308.26920000004</c:v>
                </c:pt>
                <c:pt idx="15">
                  <c:v>361228.36800000002</c:v>
                </c:pt>
                <c:pt idx="16">
                  <c:v>322079.27600000001</c:v>
                </c:pt>
                <c:pt idx="17">
                  <c:v>267269.62199999997</c:v>
                </c:pt>
                <c:pt idx="18">
                  <c:v>319730.33</c:v>
                </c:pt>
                <c:pt idx="19">
                  <c:v>375710.348</c:v>
                </c:pt>
                <c:pt idx="20">
                  <c:v>391535.20400000003</c:v>
                </c:pt>
                <c:pt idx="21">
                  <c:v>292565.46799999999</c:v>
                </c:pt>
                <c:pt idx="22">
                  <c:v>288378.51199999999</c:v>
                </c:pt>
                <c:pt idx="23">
                  <c:v>330421.53200000001</c:v>
                </c:pt>
                <c:pt idx="24">
                  <c:v>373371.45199999999</c:v>
                </c:pt>
                <c:pt idx="25">
                  <c:v>353370.61200000002</c:v>
                </c:pt>
                <c:pt idx="26">
                  <c:v>279660.70400000003</c:v>
                </c:pt>
                <c:pt idx="27">
                  <c:v>324164.08799999999</c:v>
                </c:pt>
                <c:pt idx="28">
                  <c:v>337312.28399999999</c:v>
                </c:pt>
                <c:pt idx="29">
                  <c:v>276267.76799999998</c:v>
                </c:pt>
                <c:pt idx="30">
                  <c:v>289072.90399999998</c:v>
                </c:pt>
                <c:pt idx="31">
                  <c:v>345849.83199999999</c:v>
                </c:pt>
                <c:pt idx="32">
                  <c:v>323945.31599999999</c:v>
                </c:pt>
                <c:pt idx="33">
                  <c:v>329329.63199999998</c:v>
                </c:pt>
                <c:pt idx="34">
                  <c:v>410183.11599999998</c:v>
                </c:pt>
                <c:pt idx="35">
                  <c:v>352811.80800000002</c:v>
                </c:pt>
                <c:pt idx="36">
                  <c:v>349410.75599999999</c:v>
                </c:pt>
                <c:pt idx="37">
                  <c:v>349639.712</c:v>
                </c:pt>
                <c:pt idx="38">
                  <c:v>341233.924</c:v>
                </c:pt>
                <c:pt idx="39">
                  <c:v>278691.66800000001</c:v>
                </c:pt>
                <c:pt idx="40">
                  <c:v>218101.372</c:v>
                </c:pt>
                <c:pt idx="41">
                  <c:v>320417.41200000001</c:v>
                </c:pt>
                <c:pt idx="42">
                  <c:v>330367.81599999999</c:v>
                </c:pt>
                <c:pt idx="43">
                  <c:v>307365.58399999997</c:v>
                </c:pt>
                <c:pt idx="44">
                  <c:v>283295.02799999999</c:v>
                </c:pt>
                <c:pt idx="45">
                  <c:v>323115.848</c:v>
                </c:pt>
                <c:pt idx="46">
                  <c:v>330662.32799999998</c:v>
                </c:pt>
                <c:pt idx="47">
                  <c:v>255924.204</c:v>
                </c:pt>
                <c:pt idx="48">
                  <c:v>209993.88800000001</c:v>
                </c:pt>
                <c:pt idx="49">
                  <c:v>231137.46400000001</c:v>
                </c:pt>
                <c:pt idx="50">
                  <c:v>225735.484</c:v>
                </c:pt>
                <c:pt idx="51">
                  <c:v>291813.92800000001</c:v>
                </c:pt>
                <c:pt idx="52">
                  <c:v>210341.83600000001</c:v>
                </c:pt>
                <c:pt idx="53">
                  <c:v>242130.74799999999</c:v>
                </c:pt>
                <c:pt idx="54">
                  <c:v>252534.728</c:v>
                </c:pt>
                <c:pt idx="55">
                  <c:v>244624.97200000001</c:v>
                </c:pt>
                <c:pt idx="56">
                  <c:v>246580.74799999999</c:v>
                </c:pt>
                <c:pt idx="57">
                  <c:v>304065.75599999999</c:v>
                </c:pt>
                <c:pt idx="58">
                  <c:v>321795.848</c:v>
                </c:pt>
                <c:pt idx="59">
                  <c:v>207702.43872000001</c:v>
                </c:pt>
                <c:pt idx="60">
                  <c:v>323689.20887999999</c:v>
                </c:pt>
              </c:numCache>
            </c:numRef>
          </c:val>
          <c:extLst>
            <c:ext xmlns:c16="http://schemas.microsoft.com/office/drawing/2014/chart" uri="{C3380CC4-5D6E-409C-BE32-E72D297353CC}">
              <c16:uniqueId val="{00000003-3253-7140-AE19-3BFB95226B6B}"/>
            </c:ext>
          </c:extLst>
        </c:ser>
        <c:ser>
          <c:idx val="5"/>
          <c:order val="4"/>
          <c:tx>
            <c:strRef>
              <c:f>NPKremovalCA!$AJ$8</c:f>
              <c:strCache>
                <c:ptCount val="1"/>
                <c:pt idx="0">
                  <c:v>Canola</c:v>
                </c:pt>
              </c:strCache>
            </c:strRef>
          </c:tx>
          <c:spPr>
            <a:solidFill>
              <a:srgbClr val="FFFF00"/>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NPKremovalCA!$AJ$63:$AJ$123</c:f>
              <c:numCache>
                <c:formatCode>#,##0</c:formatCode>
                <c:ptCount val="61"/>
                <c:pt idx="0">
                  <c:v>4505.0847457627115</c:v>
                </c:pt>
                <c:pt idx="1">
                  <c:v>6423.7288135593208</c:v>
                </c:pt>
                <c:pt idx="2">
                  <c:v>10169.491525423728</c:v>
                </c:pt>
                <c:pt idx="3">
                  <c:v>17376.271186440677</c:v>
                </c:pt>
                <c:pt idx="4">
                  <c:v>19833.898305084742</c:v>
                </c:pt>
                <c:pt idx="5">
                  <c:v>19105.08474576271</c:v>
                </c:pt>
                <c:pt idx="6">
                  <c:v>14962.711864406778</c:v>
                </c:pt>
                <c:pt idx="7">
                  <c:v>25772.881355932197</c:v>
                </c:pt>
                <c:pt idx="8">
                  <c:v>55813.559322033892</c:v>
                </c:pt>
                <c:pt idx="9">
                  <c:v>73420.338983050839</c:v>
                </c:pt>
                <c:pt idx="10">
                  <c:v>44667.796610169484</c:v>
                </c:pt>
                <c:pt idx="11">
                  <c:v>41481.355932203383</c:v>
                </c:pt>
                <c:pt idx="12">
                  <c:v>39440.677966101692</c:v>
                </c:pt>
                <c:pt idx="13">
                  <c:v>62345.762711864394</c:v>
                </c:pt>
                <c:pt idx="14">
                  <c:v>28369.491525423724</c:v>
                </c:pt>
                <c:pt idx="15">
                  <c:v>66884.745762711857</c:v>
                </c:pt>
                <c:pt idx="16">
                  <c:v>118545.76271186439</c:v>
                </c:pt>
                <c:pt idx="17">
                  <c:v>115630.50847457624</c:v>
                </c:pt>
                <c:pt idx="18">
                  <c:v>84183.05084745762</c:v>
                </c:pt>
                <c:pt idx="19">
                  <c:v>62661.016949152538</c:v>
                </c:pt>
                <c:pt idx="20">
                  <c:v>75189.830508474552</c:v>
                </c:pt>
                <c:pt idx="21">
                  <c:v>87908.474576271183</c:v>
                </c:pt>
                <c:pt idx="22">
                  <c:v>115657.62711864404</c:v>
                </c:pt>
                <c:pt idx="23">
                  <c:v>118572.88135593219</c:v>
                </c:pt>
                <c:pt idx="24">
                  <c:v>125888.13559322033</c:v>
                </c:pt>
                <c:pt idx="25">
                  <c:v>126084.74576271186</c:v>
                </c:pt>
                <c:pt idx="26">
                  <c:v>142993.22033898302</c:v>
                </c:pt>
                <c:pt idx="27">
                  <c:v>108786.44067796609</c:v>
                </c:pt>
                <c:pt idx="28">
                  <c:v>110708.47457627118</c:v>
                </c:pt>
                <c:pt idx="29">
                  <c:v>143193.22033898302</c:v>
                </c:pt>
                <c:pt idx="30">
                  <c:v>131267.79661016946</c:v>
                </c:pt>
                <c:pt idx="31">
                  <c:v>187284.74576271183</c:v>
                </c:pt>
                <c:pt idx="32">
                  <c:v>245169.49152542371</c:v>
                </c:pt>
                <c:pt idx="33">
                  <c:v>218108.47457627114</c:v>
                </c:pt>
                <c:pt idx="34">
                  <c:v>171603.38983050844</c:v>
                </c:pt>
                <c:pt idx="35">
                  <c:v>216715.25423728811</c:v>
                </c:pt>
                <c:pt idx="36">
                  <c:v>259094.91525423725</c:v>
                </c:pt>
                <c:pt idx="37">
                  <c:v>298247.45762711857</c:v>
                </c:pt>
                <c:pt idx="38">
                  <c:v>244247.45762711862</c:v>
                </c:pt>
                <c:pt idx="39">
                  <c:v>170071.18644067794</c:v>
                </c:pt>
                <c:pt idx="40">
                  <c:v>153237.2881355932</c:v>
                </c:pt>
                <c:pt idx="41">
                  <c:v>229532.20338983048</c:v>
                </c:pt>
                <c:pt idx="42">
                  <c:v>260122.03389830506</c:v>
                </c:pt>
                <c:pt idx="43">
                  <c:v>321467.79661016946</c:v>
                </c:pt>
                <c:pt idx="44">
                  <c:v>305094.91525423725</c:v>
                </c:pt>
                <c:pt idx="45">
                  <c:v>325799.99999999994</c:v>
                </c:pt>
                <c:pt idx="46">
                  <c:v>428640.67796610162</c:v>
                </c:pt>
                <c:pt idx="47">
                  <c:v>437223.72881355922</c:v>
                </c:pt>
                <c:pt idx="48">
                  <c:v>433511.86440677958</c:v>
                </c:pt>
                <c:pt idx="49">
                  <c:v>495189.83050847455</c:v>
                </c:pt>
                <c:pt idx="50">
                  <c:v>470118.64406779653</c:v>
                </c:pt>
                <c:pt idx="51">
                  <c:v>628847.45762711857</c:v>
                </c:pt>
                <c:pt idx="52">
                  <c:v>556274.57627118635</c:v>
                </c:pt>
                <c:pt idx="53">
                  <c:v>622932.20338983042</c:v>
                </c:pt>
                <c:pt idx="54">
                  <c:v>664379.6610169491</c:v>
                </c:pt>
                <c:pt idx="55">
                  <c:v>727393.220338983</c:v>
                </c:pt>
                <c:pt idx="56">
                  <c:v>702491.52542372874</c:v>
                </c:pt>
                <c:pt idx="57">
                  <c:v>674993.220338983</c:v>
                </c:pt>
                <c:pt idx="58">
                  <c:v>660498.30508474563</c:v>
                </c:pt>
                <c:pt idx="59">
                  <c:v>466352.6101694915</c:v>
                </c:pt>
                <c:pt idx="60">
                  <c:v>616060.13559322024</c:v>
                </c:pt>
              </c:numCache>
            </c:numRef>
          </c:val>
          <c:extLst>
            <c:ext xmlns:c16="http://schemas.microsoft.com/office/drawing/2014/chart" uri="{C3380CC4-5D6E-409C-BE32-E72D297353CC}">
              <c16:uniqueId val="{00000004-3253-7140-AE19-3BFB95226B6B}"/>
            </c:ext>
          </c:extLst>
        </c:ser>
        <c:ser>
          <c:idx val="6"/>
          <c:order val="5"/>
          <c:tx>
            <c:strRef>
              <c:f>NPKremovalCA!$AK$8</c:f>
              <c:strCache>
                <c:ptCount val="1"/>
                <c:pt idx="0">
                  <c:v>Pulses</c:v>
                </c:pt>
              </c:strCache>
            </c:strRef>
          </c:tx>
          <c:spPr>
            <a:solidFill>
              <a:schemeClr val="accent2">
                <a:lumMod val="60000"/>
                <a:lumOff val="40000"/>
              </a:schemeClr>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NPKremovalCA!$AK$63:$AK$123</c:f>
              <c:numCache>
                <c:formatCode>#,##0</c:formatCode>
                <c:ptCount val="61"/>
                <c:pt idx="0">
                  <c:v>2261.904</c:v>
                </c:pt>
                <c:pt idx="1">
                  <c:v>2602.991</c:v>
                </c:pt>
                <c:pt idx="2">
                  <c:v>3843.4994999999999</c:v>
                </c:pt>
                <c:pt idx="3">
                  <c:v>3554.6410000000001</c:v>
                </c:pt>
                <c:pt idx="4">
                  <c:v>4015.0459999999998</c:v>
                </c:pt>
                <c:pt idx="5">
                  <c:v>2582.9169999999999</c:v>
                </c:pt>
                <c:pt idx="6">
                  <c:v>2655.0304999999998</c:v>
                </c:pt>
                <c:pt idx="7">
                  <c:v>3255.1289999999999</c:v>
                </c:pt>
                <c:pt idx="8">
                  <c:v>3533.4025000000001</c:v>
                </c:pt>
                <c:pt idx="9">
                  <c:v>4889.0474999999997</c:v>
                </c:pt>
                <c:pt idx="10">
                  <c:v>4839.6035000000002</c:v>
                </c:pt>
                <c:pt idx="11">
                  <c:v>4515.9089999999997</c:v>
                </c:pt>
                <c:pt idx="12">
                  <c:v>5443.4364999999998</c:v>
                </c:pt>
                <c:pt idx="13">
                  <c:v>5180.51</c:v>
                </c:pt>
                <c:pt idx="14">
                  <c:v>4917.0159999999996</c:v>
                </c:pt>
                <c:pt idx="15">
                  <c:v>3951.0340000000001</c:v>
                </c:pt>
                <c:pt idx="16">
                  <c:v>5859.3710000000001</c:v>
                </c:pt>
                <c:pt idx="17">
                  <c:v>5245.2195000000002</c:v>
                </c:pt>
                <c:pt idx="18">
                  <c:v>5490.9170000000004</c:v>
                </c:pt>
                <c:pt idx="19">
                  <c:v>8534.7355000000007</c:v>
                </c:pt>
                <c:pt idx="20">
                  <c:v>11644.227500000001</c:v>
                </c:pt>
                <c:pt idx="21">
                  <c:v>7906.6980000000003</c:v>
                </c:pt>
                <c:pt idx="22">
                  <c:v>8077.0349999999999</c:v>
                </c:pt>
                <c:pt idx="23">
                  <c:v>10832.519</c:v>
                </c:pt>
                <c:pt idx="24">
                  <c:v>16654.948</c:v>
                </c:pt>
                <c:pt idx="25">
                  <c:v>29944.383999999998</c:v>
                </c:pt>
                <c:pt idx="26">
                  <c:v>16648.885999999999</c:v>
                </c:pt>
                <c:pt idx="27">
                  <c:v>14996.332</c:v>
                </c:pt>
                <c:pt idx="28">
                  <c:v>21157.266</c:v>
                </c:pt>
                <c:pt idx="29">
                  <c:v>28433.975999999999</c:v>
                </c:pt>
                <c:pt idx="30">
                  <c:v>34699.648000000001</c:v>
                </c:pt>
                <c:pt idx="31">
                  <c:v>54795.182000000001</c:v>
                </c:pt>
                <c:pt idx="32">
                  <c:v>78220.349000000002</c:v>
                </c:pt>
                <c:pt idx="33">
                  <c:v>79248.743000000002</c:v>
                </c:pt>
                <c:pt idx="34">
                  <c:v>64675.716</c:v>
                </c:pt>
                <c:pt idx="35">
                  <c:v>88624.813999999998</c:v>
                </c:pt>
                <c:pt idx="36">
                  <c:v>116596.97100000001</c:v>
                </c:pt>
                <c:pt idx="37">
                  <c:v>128592.677</c:v>
                </c:pt>
                <c:pt idx="38">
                  <c:v>164184.152</c:v>
                </c:pt>
                <c:pt idx="39">
                  <c:v>122872.738</c:v>
                </c:pt>
                <c:pt idx="40">
                  <c:v>80423.05</c:v>
                </c:pt>
                <c:pt idx="41">
                  <c:v>106755.87300000001</c:v>
                </c:pt>
                <c:pt idx="42">
                  <c:v>162492.61300000001</c:v>
                </c:pt>
                <c:pt idx="43">
                  <c:v>171294.23</c:v>
                </c:pt>
                <c:pt idx="44">
                  <c:v>140900.85999999999</c:v>
                </c:pt>
                <c:pt idx="45">
                  <c:v>156572.39300000001</c:v>
                </c:pt>
                <c:pt idx="46">
                  <c:v>186711.02499999999</c:v>
                </c:pt>
                <c:pt idx="47">
                  <c:v>194741.26199999999</c:v>
                </c:pt>
                <c:pt idx="48">
                  <c:v>199126.701</c:v>
                </c:pt>
                <c:pt idx="49">
                  <c:v>159796.26500000001</c:v>
                </c:pt>
                <c:pt idx="50">
                  <c:v>197636.20199999999</c:v>
                </c:pt>
                <c:pt idx="51">
                  <c:v>244305.62700000001</c:v>
                </c:pt>
                <c:pt idx="52">
                  <c:v>234301.72200000001</c:v>
                </c:pt>
                <c:pt idx="53">
                  <c:v>225971.53700000001</c:v>
                </c:pt>
                <c:pt idx="54">
                  <c:v>311112.23300000001</c:v>
                </c:pt>
                <c:pt idx="55">
                  <c:v>266240.39399999997</c:v>
                </c:pt>
                <c:pt idx="56">
                  <c:v>239306.86300000001</c:v>
                </c:pt>
                <c:pt idx="57">
                  <c:v>269580.21600000001</c:v>
                </c:pt>
                <c:pt idx="58">
                  <c:v>305872.19699999999</c:v>
                </c:pt>
                <c:pt idx="59">
                  <c:v>161819.24722999998</c:v>
                </c:pt>
                <c:pt idx="60">
                  <c:v>226711.18422999998</c:v>
                </c:pt>
              </c:numCache>
            </c:numRef>
          </c:val>
          <c:extLst>
            <c:ext xmlns:c16="http://schemas.microsoft.com/office/drawing/2014/chart" uri="{C3380CC4-5D6E-409C-BE32-E72D297353CC}">
              <c16:uniqueId val="{00000005-3253-7140-AE19-3BFB95226B6B}"/>
            </c:ext>
          </c:extLst>
        </c:ser>
        <c:ser>
          <c:idx val="7"/>
          <c:order val="6"/>
          <c:tx>
            <c:strRef>
              <c:f>NPKremovalCA!$AL$8</c:f>
              <c:strCache>
                <c:ptCount val="1"/>
                <c:pt idx="0">
                  <c:v>Other</c:v>
                </c:pt>
              </c:strCache>
            </c:strRef>
          </c:tx>
          <c:spPr>
            <a:solidFill>
              <a:schemeClr val="accent3"/>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NPKremovalCA!$AL$63:$AL$123</c:f>
              <c:numCache>
                <c:formatCode>#,##0</c:formatCode>
                <c:ptCount val="61"/>
                <c:pt idx="0">
                  <c:v>17742.705000000002</c:v>
                </c:pt>
                <c:pt idx="1">
                  <c:v>23854.55</c:v>
                </c:pt>
                <c:pt idx="2">
                  <c:v>22094.69</c:v>
                </c:pt>
                <c:pt idx="3">
                  <c:v>31051.9</c:v>
                </c:pt>
                <c:pt idx="4">
                  <c:v>25809.200000000001</c:v>
                </c:pt>
                <c:pt idx="5">
                  <c:v>13481.51</c:v>
                </c:pt>
                <c:pt idx="6">
                  <c:v>28079.235000000001</c:v>
                </c:pt>
                <c:pt idx="7">
                  <c:v>32327.895</c:v>
                </c:pt>
                <c:pt idx="8">
                  <c:v>49445.724999999999</c:v>
                </c:pt>
                <c:pt idx="9">
                  <c:v>27764.794999999998</c:v>
                </c:pt>
                <c:pt idx="10">
                  <c:v>22495.834999999999</c:v>
                </c:pt>
                <c:pt idx="11">
                  <c:v>24928.42</c:v>
                </c:pt>
                <c:pt idx="12">
                  <c:v>18718.830000000002</c:v>
                </c:pt>
                <c:pt idx="13">
                  <c:v>20438.924999999999</c:v>
                </c:pt>
                <c:pt idx="14">
                  <c:v>14129.594999999999</c:v>
                </c:pt>
                <c:pt idx="15">
                  <c:v>30455.4725</c:v>
                </c:pt>
                <c:pt idx="16">
                  <c:v>29407.77</c:v>
                </c:pt>
                <c:pt idx="17">
                  <c:v>38084.629999999997</c:v>
                </c:pt>
                <c:pt idx="18">
                  <c:v>24932.6</c:v>
                </c:pt>
                <c:pt idx="19">
                  <c:v>26911.11</c:v>
                </c:pt>
                <c:pt idx="20">
                  <c:v>34156.154999999999</c:v>
                </c:pt>
                <c:pt idx="21">
                  <c:v>22642.54</c:v>
                </c:pt>
                <c:pt idx="22">
                  <c:v>32917.269999999997</c:v>
                </c:pt>
                <c:pt idx="23">
                  <c:v>39140.03</c:v>
                </c:pt>
                <c:pt idx="24">
                  <c:v>50894.55</c:v>
                </c:pt>
                <c:pt idx="25">
                  <c:v>36575</c:v>
                </c:pt>
                <c:pt idx="26">
                  <c:v>20731.41</c:v>
                </c:pt>
                <c:pt idx="27">
                  <c:v>30538.720000000001</c:v>
                </c:pt>
                <c:pt idx="28">
                  <c:v>51147.37</c:v>
                </c:pt>
                <c:pt idx="29">
                  <c:v>35819.07</c:v>
                </c:pt>
                <c:pt idx="30">
                  <c:v>24002.575000000001</c:v>
                </c:pt>
                <c:pt idx="31">
                  <c:v>37910.654000000002</c:v>
                </c:pt>
                <c:pt idx="32">
                  <c:v>59054.1368</c:v>
                </c:pt>
                <c:pt idx="33">
                  <c:v>57255.116000000002</c:v>
                </c:pt>
                <c:pt idx="34">
                  <c:v>51527.371599999999</c:v>
                </c:pt>
                <c:pt idx="35">
                  <c:v>52365.67</c:v>
                </c:pt>
                <c:pt idx="36">
                  <c:v>59501.373200000002</c:v>
                </c:pt>
                <c:pt idx="37">
                  <c:v>57690.5844</c:v>
                </c:pt>
                <c:pt idx="38">
                  <c:v>42387.1996</c:v>
                </c:pt>
                <c:pt idx="39">
                  <c:v>36954.915200000003</c:v>
                </c:pt>
                <c:pt idx="40">
                  <c:v>40387.246799999994</c:v>
                </c:pt>
                <c:pt idx="41">
                  <c:v>47782</c:v>
                </c:pt>
                <c:pt idx="42">
                  <c:v>41574.910000000003</c:v>
                </c:pt>
                <c:pt idx="43">
                  <c:v>52905.279999999999</c:v>
                </c:pt>
                <c:pt idx="44">
                  <c:v>49118.080000000002</c:v>
                </c:pt>
                <c:pt idx="45">
                  <c:v>36901.449999999997</c:v>
                </c:pt>
                <c:pt idx="46">
                  <c:v>46186.28</c:v>
                </c:pt>
                <c:pt idx="47">
                  <c:v>50429.77</c:v>
                </c:pt>
                <c:pt idx="48">
                  <c:v>29151.15</c:v>
                </c:pt>
                <c:pt idx="49">
                  <c:v>24994.9</c:v>
                </c:pt>
                <c:pt idx="50">
                  <c:v>29955.69</c:v>
                </c:pt>
                <c:pt idx="51">
                  <c:v>38436.01</c:v>
                </c:pt>
                <c:pt idx="52">
                  <c:v>45669.71</c:v>
                </c:pt>
                <c:pt idx="53">
                  <c:v>45791.68</c:v>
                </c:pt>
                <c:pt idx="54">
                  <c:v>37075.53</c:v>
                </c:pt>
                <c:pt idx="55">
                  <c:v>31873.52</c:v>
                </c:pt>
                <c:pt idx="56">
                  <c:v>33136.9</c:v>
                </c:pt>
                <c:pt idx="57">
                  <c:v>31293.32</c:v>
                </c:pt>
                <c:pt idx="58">
                  <c:v>37009.54</c:v>
                </c:pt>
                <c:pt idx="59">
                  <c:v>24299.681399999998</c:v>
                </c:pt>
                <c:pt idx="60">
                  <c:v>33178.133099999999</c:v>
                </c:pt>
              </c:numCache>
            </c:numRef>
          </c:val>
          <c:extLst>
            <c:ext xmlns:c16="http://schemas.microsoft.com/office/drawing/2014/chart" uri="{C3380CC4-5D6E-409C-BE32-E72D297353CC}">
              <c16:uniqueId val="{00000006-3253-7140-AE19-3BFB95226B6B}"/>
            </c:ext>
          </c:extLst>
        </c:ser>
        <c:ser>
          <c:idx val="8"/>
          <c:order val="7"/>
          <c:tx>
            <c:strRef>
              <c:f>NPKremovalCA!$AM$8</c:f>
              <c:strCache>
                <c:ptCount val="1"/>
                <c:pt idx="0">
                  <c:v>Forage</c:v>
                </c:pt>
              </c:strCache>
            </c:strRef>
          </c:tx>
          <c:spPr>
            <a:solidFill>
              <a:schemeClr val="accent6"/>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NPKremovalCA!$AM$63:$AM$123</c:f>
              <c:numCache>
                <c:formatCode>#,##0</c:formatCode>
                <c:ptCount val="61"/>
                <c:pt idx="0">
                  <c:v>392789.7</c:v>
                </c:pt>
                <c:pt idx="1">
                  <c:v>405738.3</c:v>
                </c:pt>
                <c:pt idx="2">
                  <c:v>378828</c:v>
                </c:pt>
                <c:pt idx="3">
                  <c:v>376323.3</c:v>
                </c:pt>
                <c:pt idx="4">
                  <c:v>455930.4</c:v>
                </c:pt>
                <c:pt idx="5">
                  <c:v>441779.7</c:v>
                </c:pt>
                <c:pt idx="6">
                  <c:v>400054.2</c:v>
                </c:pt>
                <c:pt idx="7">
                  <c:v>438724.8</c:v>
                </c:pt>
                <c:pt idx="8">
                  <c:v>482275.5</c:v>
                </c:pt>
                <c:pt idx="9">
                  <c:v>439572</c:v>
                </c:pt>
                <c:pt idx="10">
                  <c:v>425734.5</c:v>
                </c:pt>
                <c:pt idx="11">
                  <c:v>468309</c:v>
                </c:pt>
                <c:pt idx="12">
                  <c:v>469931.4</c:v>
                </c:pt>
                <c:pt idx="13">
                  <c:v>493278.9</c:v>
                </c:pt>
                <c:pt idx="14">
                  <c:v>513102.98490000004</c:v>
                </c:pt>
                <c:pt idx="15">
                  <c:v>506944.44</c:v>
                </c:pt>
                <c:pt idx="16">
                  <c:v>542434.43999999994</c:v>
                </c:pt>
                <c:pt idx="17">
                  <c:v>532138.41</c:v>
                </c:pt>
                <c:pt idx="18">
                  <c:v>473912.97</c:v>
                </c:pt>
                <c:pt idx="19">
                  <c:v>504480.03</c:v>
                </c:pt>
                <c:pt idx="20">
                  <c:v>489509.1</c:v>
                </c:pt>
                <c:pt idx="21">
                  <c:v>489856.41</c:v>
                </c:pt>
                <c:pt idx="22">
                  <c:v>504274.38</c:v>
                </c:pt>
                <c:pt idx="23">
                  <c:v>465914.04</c:v>
                </c:pt>
                <c:pt idx="24">
                  <c:v>585060.32999999996</c:v>
                </c:pt>
                <c:pt idx="25">
                  <c:v>593524.29</c:v>
                </c:pt>
                <c:pt idx="26">
                  <c:v>545466.18000000005</c:v>
                </c:pt>
                <c:pt idx="27">
                  <c:v>575146.59</c:v>
                </c:pt>
                <c:pt idx="28">
                  <c:v>624353.31000000006</c:v>
                </c:pt>
                <c:pt idx="29">
                  <c:v>555813.66</c:v>
                </c:pt>
                <c:pt idx="30">
                  <c:v>527379</c:v>
                </c:pt>
                <c:pt idx="31">
                  <c:v>564048.03</c:v>
                </c:pt>
                <c:pt idx="32">
                  <c:v>588386.61</c:v>
                </c:pt>
                <c:pt idx="33">
                  <c:v>510863.85</c:v>
                </c:pt>
                <c:pt idx="34">
                  <c:v>533821.56000000006</c:v>
                </c:pt>
                <c:pt idx="35">
                  <c:v>408135.99</c:v>
                </c:pt>
                <c:pt idx="36">
                  <c:v>424457.34</c:v>
                </c:pt>
                <c:pt idx="37">
                  <c:v>483886.92</c:v>
                </c:pt>
                <c:pt idx="38">
                  <c:v>460737.45</c:v>
                </c:pt>
                <c:pt idx="39">
                  <c:v>396543.15</c:v>
                </c:pt>
                <c:pt idx="40">
                  <c:v>361447.23</c:v>
                </c:pt>
                <c:pt idx="41">
                  <c:v>453894.84</c:v>
                </c:pt>
                <c:pt idx="42">
                  <c:v>530526.42000000004</c:v>
                </c:pt>
                <c:pt idx="43">
                  <c:v>571087.5</c:v>
                </c:pt>
                <c:pt idx="44">
                  <c:v>586750.68000000005</c:v>
                </c:pt>
                <c:pt idx="45">
                  <c:v>577061.57999999996</c:v>
                </c:pt>
                <c:pt idx="46">
                  <c:v>565567.11</c:v>
                </c:pt>
                <c:pt idx="47">
                  <c:v>467768.13</c:v>
                </c:pt>
                <c:pt idx="48">
                  <c:v>571256.67000000004</c:v>
                </c:pt>
                <c:pt idx="49">
                  <c:v>542607.24</c:v>
                </c:pt>
                <c:pt idx="50">
                  <c:v>500940.18</c:v>
                </c:pt>
                <c:pt idx="51">
                  <c:v>518729.22</c:v>
                </c:pt>
                <c:pt idx="52">
                  <c:v>493159.89</c:v>
                </c:pt>
                <c:pt idx="53">
                  <c:v>415394.04</c:v>
                </c:pt>
                <c:pt idx="54">
                  <c:v>501329.46</c:v>
                </c:pt>
                <c:pt idx="55">
                  <c:v>493792.56</c:v>
                </c:pt>
                <c:pt idx="56">
                  <c:v>431061.75</c:v>
                </c:pt>
                <c:pt idx="57">
                  <c:v>426115.32</c:v>
                </c:pt>
                <c:pt idx="58">
                  <c:v>370915.08</c:v>
                </c:pt>
                <c:pt idx="59">
                  <c:v>292869.38669999997</c:v>
                </c:pt>
                <c:pt idx="60">
                  <c:v>395758.04189999995</c:v>
                </c:pt>
              </c:numCache>
            </c:numRef>
          </c:val>
          <c:extLst>
            <c:ext xmlns:c16="http://schemas.microsoft.com/office/drawing/2014/chart" uri="{C3380CC4-5D6E-409C-BE32-E72D297353CC}">
              <c16:uniqueId val="{00000007-3253-7140-AE19-3BFB95226B6B}"/>
            </c:ext>
          </c:extLst>
        </c:ser>
        <c:ser>
          <c:idx val="9"/>
          <c:order val="8"/>
          <c:tx>
            <c:strRef>
              <c:f>NPKremovalCA!$AN$8</c:f>
              <c:strCache>
                <c:ptCount val="1"/>
                <c:pt idx="0">
                  <c:v>Potatoes</c:v>
                </c:pt>
              </c:strCache>
            </c:strRef>
          </c:tx>
          <c:spPr>
            <a:solidFill>
              <a:schemeClr val="accent2">
                <a:lumMod val="75000"/>
              </a:schemeClr>
            </a:solidFill>
            <a:ln w="25400">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NPKremovalCA!$AN$63:$AN$123</c:f>
              <c:numCache>
                <c:formatCode>_(* #,##0_);_(* \(#,##0\);_(* "-"??_);_(@_)</c:formatCode>
                <c:ptCount val="61"/>
                <c:pt idx="0">
                  <c:v>6803.1564625850342</c:v>
                </c:pt>
                <c:pt idx="1">
                  <c:v>6684.5895691609976</c:v>
                </c:pt>
                <c:pt idx="2">
                  <c:v>6869.1882086167798</c:v>
                </c:pt>
                <c:pt idx="3">
                  <c:v>6644.6802721088434</c:v>
                </c:pt>
                <c:pt idx="4">
                  <c:v>7935.2743764172337</c:v>
                </c:pt>
                <c:pt idx="5">
                  <c:v>6781.5328798185947</c:v>
                </c:pt>
                <c:pt idx="6">
                  <c:v>7672.8888888888878</c:v>
                </c:pt>
                <c:pt idx="7">
                  <c:v>7523.7006802721089</c:v>
                </c:pt>
                <c:pt idx="8">
                  <c:v>7999.7097505668944</c:v>
                </c:pt>
                <c:pt idx="9">
                  <c:v>7100.8072562358275</c:v>
                </c:pt>
                <c:pt idx="10">
                  <c:v>6388.6802721088434</c:v>
                </c:pt>
                <c:pt idx="11">
                  <c:v>6919.6916099773243</c:v>
                </c:pt>
                <c:pt idx="12">
                  <c:v>8018.4308390022688</c:v>
                </c:pt>
                <c:pt idx="13">
                  <c:v>7034.0498866213147</c:v>
                </c:pt>
                <c:pt idx="14">
                  <c:v>7508.4625850340126</c:v>
                </c:pt>
                <c:pt idx="15">
                  <c:v>8069.2244897959199</c:v>
                </c:pt>
                <c:pt idx="16">
                  <c:v>8041.2154195011335</c:v>
                </c:pt>
                <c:pt idx="17">
                  <c:v>8865.6689342403624</c:v>
                </c:pt>
                <c:pt idx="18">
                  <c:v>7932.9523809523807</c:v>
                </c:pt>
                <c:pt idx="19">
                  <c:v>8468.4625850340126</c:v>
                </c:pt>
                <c:pt idx="20">
                  <c:v>8925.7505668934245</c:v>
                </c:pt>
                <c:pt idx="21">
                  <c:v>8084.4625850340126</c:v>
                </c:pt>
                <c:pt idx="22">
                  <c:v>8876.1179138322004</c:v>
                </c:pt>
                <c:pt idx="23">
                  <c:v>9578.5215419501128</c:v>
                </c:pt>
                <c:pt idx="24">
                  <c:v>8834.6122448979604</c:v>
                </c:pt>
                <c:pt idx="25">
                  <c:v>9730.7573696145118</c:v>
                </c:pt>
                <c:pt idx="26">
                  <c:v>8762.195011337868</c:v>
                </c:pt>
                <c:pt idx="27">
                  <c:v>9202.6485260770969</c:v>
                </c:pt>
                <c:pt idx="28">
                  <c:v>9612.3356009070303</c:v>
                </c:pt>
                <c:pt idx="29">
                  <c:v>9052.4444444444453</c:v>
                </c:pt>
                <c:pt idx="30">
                  <c:v>11541.478458049885</c:v>
                </c:pt>
                <c:pt idx="31">
                  <c:v>10608.907029478458</c:v>
                </c:pt>
                <c:pt idx="32">
                  <c:v>11764.970521541951</c:v>
                </c:pt>
                <c:pt idx="33">
                  <c:v>12266.37641723356</c:v>
                </c:pt>
                <c:pt idx="34">
                  <c:v>13068.045351473924</c:v>
                </c:pt>
                <c:pt idx="35">
                  <c:v>13345.088435374149</c:v>
                </c:pt>
                <c:pt idx="36">
                  <c:v>13850.557823129251</c:v>
                </c:pt>
                <c:pt idx="37">
                  <c:v>13655.365079365078</c:v>
                </c:pt>
                <c:pt idx="38">
                  <c:v>14613.043083900226</c:v>
                </c:pt>
                <c:pt idx="39">
                  <c:v>13503.129251700679</c:v>
                </c:pt>
                <c:pt idx="40">
                  <c:v>15053.931972789116</c:v>
                </c:pt>
                <c:pt idx="41">
                  <c:v>16900.934240362811</c:v>
                </c:pt>
                <c:pt idx="42">
                  <c:v>16751.891156462589</c:v>
                </c:pt>
                <c:pt idx="43">
                  <c:v>14186.521541950115</c:v>
                </c:pt>
                <c:pt idx="44">
                  <c:v>16288.943310657598</c:v>
                </c:pt>
                <c:pt idx="45">
                  <c:v>15961.106575963719</c:v>
                </c:pt>
                <c:pt idx="46">
                  <c:v>15029.115646258504</c:v>
                </c:pt>
                <c:pt idx="47">
                  <c:v>14637.133786848071</c:v>
                </c:pt>
                <c:pt idx="48">
                  <c:v>14099.30158730159</c:v>
                </c:pt>
                <c:pt idx="49">
                  <c:v>13405.460317460318</c:v>
                </c:pt>
                <c:pt idx="50">
                  <c:v>14620.009070294785</c:v>
                </c:pt>
                <c:pt idx="51">
                  <c:v>14858.303854875285</c:v>
                </c:pt>
                <c:pt idx="52">
                  <c:v>14624.507936507938</c:v>
                </c:pt>
                <c:pt idx="53">
                  <c:v>15224.59863945578</c:v>
                </c:pt>
                <c:pt idx="54">
                  <c:v>15270.603174603173</c:v>
                </c:pt>
                <c:pt idx="55">
                  <c:v>15480.888888888891</c:v>
                </c:pt>
                <c:pt idx="56">
                  <c:v>14867.591836734695</c:v>
                </c:pt>
                <c:pt idx="57">
                  <c:v>15323.573696145124</c:v>
                </c:pt>
                <c:pt idx="58">
                  <c:v>15102.548752834467</c:v>
                </c:pt>
                <c:pt idx="59">
                  <c:v>18203.138321995462</c:v>
                </c:pt>
                <c:pt idx="60">
                  <c:v>18203.138321995462</c:v>
                </c:pt>
              </c:numCache>
            </c:numRef>
          </c:val>
          <c:extLst>
            <c:ext xmlns:c16="http://schemas.microsoft.com/office/drawing/2014/chart" uri="{C3380CC4-5D6E-409C-BE32-E72D297353CC}">
              <c16:uniqueId val="{00000008-3253-7140-AE19-3BFB95226B6B}"/>
            </c:ext>
          </c:extLst>
        </c:ser>
        <c:dLbls>
          <c:showLegendKey val="0"/>
          <c:showVal val="0"/>
          <c:showCatName val="0"/>
          <c:showSerName val="0"/>
          <c:showPercent val="0"/>
          <c:showBubbleSize val="0"/>
        </c:dLbls>
        <c:axId val="217668880"/>
        <c:axId val="752298384"/>
      </c:areaChart>
      <c:catAx>
        <c:axId val="2176688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2400" b="0" i="0" u="none" strike="noStrike" kern="1200" baseline="0">
                <a:solidFill>
                  <a:schemeClr val="tx1"/>
                </a:solidFill>
                <a:latin typeface="+mn-lt"/>
                <a:ea typeface="+mn-ea"/>
                <a:cs typeface="+mn-cs"/>
              </a:defRPr>
            </a:pPr>
            <a:endParaRPr lang="en-US"/>
          </a:p>
        </c:txPr>
        <c:crossAx val="752298384"/>
        <c:crosses val="autoZero"/>
        <c:auto val="1"/>
        <c:lblAlgn val="ctr"/>
        <c:lblOffset val="100"/>
        <c:tickLblSkip val="10"/>
        <c:tickMarkSkip val="10"/>
        <c:noMultiLvlLbl val="0"/>
      </c:catAx>
      <c:valAx>
        <c:axId val="752298384"/>
        <c:scaling>
          <c:orientation val="minMax"/>
          <c:max val="310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1" i="0" u="none" strike="noStrike" kern="1200" baseline="0">
                    <a:solidFill>
                      <a:schemeClr val="tx1"/>
                    </a:solidFill>
                    <a:latin typeface="+mn-lt"/>
                    <a:ea typeface="+mn-ea"/>
                    <a:cs typeface="+mn-cs"/>
                  </a:defRPr>
                </a:pPr>
                <a:r>
                  <a:rPr lang="en-US" b="1"/>
                  <a:t>Nitrogen</a:t>
                </a:r>
                <a:r>
                  <a:rPr lang="en-US" b="1" baseline="0"/>
                  <a:t> Removal, kt</a:t>
                </a:r>
                <a:endParaRPr lang="en-US" b="1"/>
              </a:p>
            </c:rich>
          </c:tx>
          <c:layout>
            <c:manualLayout>
              <c:xMode val="edge"/>
              <c:yMode val="edge"/>
              <c:x val="1.6172228296506094E-2"/>
              <c:y val="0.29037479167235603"/>
            </c:manualLayout>
          </c:layout>
          <c:overlay val="0"/>
          <c:spPr>
            <a:noFill/>
            <a:ln>
              <a:noFill/>
            </a:ln>
            <a:effectLst/>
          </c:spPr>
          <c:txPr>
            <a:bodyPr rot="-54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2400" b="0" i="0" u="none" strike="noStrike" kern="1200" baseline="0">
                <a:solidFill>
                  <a:schemeClr val="tx1"/>
                </a:solidFill>
                <a:latin typeface="+mn-lt"/>
                <a:ea typeface="+mn-ea"/>
                <a:cs typeface="+mn-cs"/>
              </a:defRPr>
            </a:pPr>
            <a:endParaRPr lang="en-US"/>
          </a:p>
        </c:txPr>
        <c:crossAx val="217668880"/>
        <c:crosses val="autoZero"/>
        <c:crossBetween val="midCat"/>
        <c:dispUnits>
          <c:builtInUnit val="thousands"/>
        </c:dispUnits>
      </c:valAx>
      <c:spPr>
        <a:solidFill>
          <a:schemeClr val="bg1"/>
        </a:solidFill>
        <a:ln>
          <a:noFill/>
        </a:ln>
        <a:effectLst/>
      </c:spPr>
    </c:plotArea>
    <c:legend>
      <c:legendPos val="l"/>
      <c:layout>
        <c:manualLayout>
          <c:xMode val="edge"/>
          <c:yMode val="edge"/>
          <c:x val="0.1138213348959512"/>
          <c:y val="5.7022059940666281E-2"/>
          <c:w val="0.12782255472697099"/>
          <c:h val="0.41609013165140374"/>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chemeClr val="tx1">
          <a:lumMod val="15000"/>
          <a:lumOff val="85000"/>
        </a:schemeClr>
      </a:solidFill>
      <a:round/>
    </a:ln>
    <a:effectLst/>
  </c:spPr>
  <c:txPr>
    <a:bodyPr/>
    <a:lstStyle/>
    <a:p>
      <a:pPr>
        <a:defRPr sz="2400">
          <a:solidFill>
            <a:schemeClr val="tx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600" b="1" i="0" u="none" strike="noStrike" kern="1200" spc="0" baseline="0">
                <a:solidFill>
                  <a:schemeClr val="tx1"/>
                </a:solidFill>
                <a:latin typeface="+mn-lt"/>
                <a:ea typeface="+mn-ea"/>
                <a:cs typeface="+mn-cs"/>
              </a:defRPr>
            </a:pPr>
            <a:r>
              <a:rPr lang="en-US"/>
              <a:t>Crop Phosphorus Removal - Canada</a:t>
            </a:r>
          </a:p>
        </c:rich>
      </c:tx>
      <c:layout>
        <c:manualLayout>
          <c:xMode val="edge"/>
          <c:yMode val="edge"/>
          <c:x val="0.32432014252441227"/>
          <c:y val="7.5104966325540298E-2"/>
        </c:manualLayout>
      </c:layout>
      <c:overlay val="0"/>
      <c:spPr>
        <a:noFill/>
        <a:ln>
          <a:noFill/>
        </a:ln>
        <a:effectLst/>
      </c:spPr>
      <c:txPr>
        <a:bodyPr rot="0" spcFirstLastPara="1" vertOverflow="ellipsis" vert="horz" wrap="square" anchor="ctr" anchorCtr="1"/>
        <a:lstStyle/>
        <a:p>
          <a:pPr>
            <a:defRPr sz="36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1438603522604539"/>
          <c:y val="2.3999440218940064E-2"/>
          <c:w val="0.86069780789541617"/>
          <c:h val="0.87851747667481206"/>
        </c:manualLayout>
      </c:layout>
      <c:areaChart>
        <c:grouping val="stacked"/>
        <c:varyColors val="0"/>
        <c:ser>
          <c:idx val="1"/>
          <c:order val="0"/>
          <c:tx>
            <c:strRef>
              <c:f>NPKremovalCA!$AS$8</c:f>
              <c:strCache>
                <c:ptCount val="1"/>
                <c:pt idx="0">
                  <c:v>Soybean</c:v>
                </c:pt>
              </c:strCache>
            </c:strRef>
          </c:tx>
          <c:spPr>
            <a:solidFill>
              <a:srgbClr val="DCD98C"/>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NPKremovalCA!$AS$63:$AS$123</c:f>
              <c:numCache>
                <c:formatCode>#,##0</c:formatCode>
                <c:ptCount val="61"/>
                <c:pt idx="0">
                  <c:v>2157.6</c:v>
                </c:pt>
                <c:pt idx="1">
                  <c:v>1633.2</c:v>
                </c:pt>
                <c:pt idx="2">
                  <c:v>2278.8000000000002</c:v>
                </c:pt>
                <c:pt idx="3">
                  <c:v>2622</c:v>
                </c:pt>
                <c:pt idx="4">
                  <c:v>2943.6</c:v>
                </c:pt>
                <c:pt idx="5">
                  <c:v>2642.4</c:v>
                </c:pt>
                <c:pt idx="6">
                  <c:v>2948.4</c:v>
                </c:pt>
                <c:pt idx="7">
                  <c:v>2503.1999999999998</c:v>
                </c:pt>
                <c:pt idx="8">
                  <c:v>3391.2</c:v>
                </c:pt>
                <c:pt idx="9">
                  <c:v>3357.6</c:v>
                </c:pt>
                <c:pt idx="10">
                  <c:v>4497.6000000000004</c:v>
                </c:pt>
                <c:pt idx="11">
                  <c:v>4758</c:v>
                </c:pt>
                <c:pt idx="12">
                  <c:v>3608.4</c:v>
                </c:pt>
                <c:pt idx="13">
                  <c:v>4401.6000000000004</c:v>
                </c:pt>
                <c:pt idx="14">
                  <c:v>3004.8</c:v>
                </c:pt>
                <c:pt idx="15">
                  <c:v>6960</c:v>
                </c:pt>
                <c:pt idx="16">
                  <c:v>6187.2</c:v>
                </c:pt>
                <c:pt idx="17">
                  <c:v>7887.6</c:v>
                </c:pt>
                <c:pt idx="18">
                  <c:v>8277.6</c:v>
                </c:pt>
                <c:pt idx="19">
                  <c:v>7281.6</c:v>
                </c:pt>
                <c:pt idx="20">
                  <c:v>10176</c:v>
                </c:pt>
                <c:pt idx="21">
                  <c:v>8820</c:v>
                </c:pt>
                <c:pt idx="22">
                  <c:v>11004</c:v>
                </c:pt>
                <c:pt idx="23">
                  <c:v>12144</c:v>
                </c:pt>
                <c:pt idx="24">
                  <c:v>11517.6</c:v>
                </c:pt>
                <c:pt idx="25">
                  <c:v>15236.4</c:v>
                </c:pt>
                <c:pt idx="26">
                  <c:v>13831.2</c:v>
                </c:pt>
                <c:pt idx="27">
                  <c:v>14624.4</c:v>
                </c:pt>
                <c:pt idx="28">
                  <c:v>15145.2</c:v>
                </c:pt>
                <c:pt idx="29">
                  <c:v>17518.8</c:v>
                </c:pt>
                <c:pt idx="30">
                  <c:v>17439.599999999999</c:v>
                </c:pt>
                <c:pt idx="31">
                  <c:v>23338.799999999999</c:v>
                </c:pt>
                <c:pt idx="32">
                  <c:v>27044.400000000001</c:v>
                </c:pt>
                <c:pt idx="33">
                  <c:v>27570</c:v>
                </c:pt>
                <c:pt idx="34">
                  <c:v>26034</c:v>
                </c:pt>
                <c:pt idx="35">
                  <c:v>32852.400000000001</c:v>
                </c:pt>
                <c:pt idx="36">
                  <c:v>32839.199999999997</c:v>
                </c:pt>
                <c:pt idx="37">
                  <c:v>33370.800000000003</c:v>
                </c:pt>
                <c:pt idx="38">
                  <c:v>32436</c:v>
                </c:pt>
                <c:pt idx="39">
                  <c:v>19622.400000000001</c:v>
                </c:pt>
                <c:pt idx="40">
                  <c:v>28028.400000000001</c:v>
                </c:pt>
                <c:pt idx="41">
                  <c:v>27279.599999999999</c:v>
                </c:pt>
                <c:pt idx="42">
                  <c:v>36526.800000000003</c:v>
                </c:pt>
                <c:pt idx="43">
                  <c:v>37867.199999999997</c:v>
                </c:pt>
                <c:pt idx="44">
                  <c:v>41586</c:v>
                </c:pt>
                <c:pt idx="45">
                  <c:v>32234.400000000001</c:v>
                </c:pt>
                <c:pt idx="46">
                  <c:v>40030.800000000003</c:v>
                </c:pt>
                <c:pt idx="47">
                  <c:v>42979.199999999997</c:v>
                </c:pt>
                <c:pt idx="48">
                  <c:v>53335.199999999997</c:v>
                </c:pt>
                <c:pt idx="49">
                  <c:v>53598</c:v>
                </c:pt>
                <c:pt idx="50">
                  <c:v>61036.800000000003</c:v>
                </c:pt>
                <c:pt idx="51">
                  <c:v>64270.8</c:v>
                </c:pt>
                <c:pt idx="52">
                  <c:v>72537.600000000006</c:v>
                </c:pt>
                <c:pt idx="53">
                  <c:v>77475.600000000006</c:v>
                </c:pt>
                <c:pt idx="54">
                  <c:v>79158</c:v>
                </c:pt>
                <c:pt idx="55">
                  <c:v>92599.2</c:v>
                </c:pt>
                <c:pt idx="56">
                  <c:v>88999.2</c:v>
                </c:pt>
                <c:pt idx="57">
                  <c:v>73740</c:v>
                </c:pt>
                <c:pt idx="58">
                  <c:v>76302</c:v>
                </c:pt>
                <c:pt idx="59">
                  <c:v>75262.02</c:v>
                </c:pt>
                <c:pt idx="60">
                  <c:v>78517.895999999993</c:v>
                </c:pt>
              </c:numCache>
            </c:numRef>
          </c:val>
          <c:extLst>
            <c:ext xmlns:c16="http://schemas.microsoft.com/office/drawing/2014/chart" uri="{C3380CC4-5D6E-409C-BE32-E72D297353CC}">
              <c16:uniqueId val="{00000000-FB3E-904A-A856-8026D244CDC7}"/>
            </c:ext>
          </c:extLst>
        </c:ser>
        <c:ser>
          <c:idx val="2"/>
          <c:order val="1"/>
          <c:tx>
            <c:strRef>
              <c:f>NPKremovalCA!$AT$8</c:f>
              <c:strCache>
                <c:ptCount val="1"/>
                <c:pt idx="0">
                  <c:v>Maize</c:v>
                </c:pt>
              </c:strCache>
            </c:strRef>
          </c:tx>
          <c:spPr>
            <a:solidFill>
              <a:srgbClr val="F8ED00"/>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NPKremovalCA!$AT$63:$AT$123</c:f>
              <c:numCache>
                <c:formatCode>#,##0</c:formatCode>
                <c:ptCount val="61"/>
                <c:pt idx="0">
                  <c:v>5302.5</c:v>
                </c:pt>
                <c:pt idx="1">
                  <c:v>5747.5</c:v>
                </c:pt>
                <c:pt idx="2">
                  <c:v>8388.75</c:v>
                </c:pt>
                <c:pt idx="3">
                  <c:v>9448.75</c:v>
                </c:pt>
                <c:pt idx="4">
                  <c:v>10535</c:v>
                </c:pt>
                <c:pt idx="5">
                  <c:v>11767.5</c:v>
                </c:pt>
                <c:pt idx="6">
                  <c:v>12980</c:v>
                </c:pt>
                <c:pt idx="7">
                  <c:v>11770</c:v>
                </c:pt>
                <c:pt idx="8">
                  <c:v>16461.25</c:v>
                </c:pt>
                <c:pt idx="9">
                  <c:v>18384.375</c:v>
                </c:pt>
                <c:pt idx="10">
                  <c:v>16042.5</c:v>
                </c:pt>
                <c:pt idx="11">
                  <c:v>17998.125</c:v>
                </c:pt>
                <c:pt idx="12">
                  <c:v>16375.625</c:v>
                </c:pt>
                <c:pt idx="13">
                  <c:v>22779.375</c:v>
                </c:pt>
                <c:pt idx="14">
                  <c:v>23495</c:v>
                </c:pt>
                <c:pt idx="15">
                  <c:v>26555</c:v>
                </c:pt>
                <c:pt idx="16">
                  <c:v>27998.75</c:v>
                </c:pt>
                <c:pt idx="17">
                  <c:v>32975.625</c:v>
                </c:pt>
                <c:pt idx="18">
                  <c:v>35957.5</c:v>
                </c:pt>
                <c:pt idx="19">
                  <c:v>41766.25</c:v>
                </c:pt>
                <c:pt idx="20">
                  <c:v>40764.375</c:v>
                </c:pt>
                <c:pt idx="21">
                  <c:v>37067.5</c:v>
                </c:pt>
                <c:pt idx="22">
                  <c:v>42359.375</c:v>
                </c:pt>
                <c:pt idx="23">
                  <c:v>43561.875</c:v>
                </c:pt>
                <c:pt idx="24">
                  <c:v>36948.125</c:v>
                </c:pt>
                <c:pt idx="25">
                  <c:v>44154.375</c:v>
                </c:pt>
                <c:pt idx="26">
                  <c:v>34059.375</c:v>
                </c:pt>
                <c:pt idx="27">
                  <c:v>41068.125</c:v>
                </c:pt>
                <c:pt idx="28">
                  <c:v>44166.25</c:v>
                </c:pt>
                <c:pt idx="29">
                  <c:v>46328.125</c:v>
                </c:pt>
                <c:pt idx="30">
                  <c:v>30516.25</c:v>
                </c:pt>
                <c:pt idx="31">
                  <c:v>42220</c:v>
                </c:pt>
                <c:pt idx="32">
                  <c:v>44936.875</c:v>
                </c:pt>
                <c:pt idx="33">
                  <c:v>45505.625</c:v>
                </c:pt>
                <c:pt idx="34">
                  <c:v>47135.625</c:v>
                </c:pt>
                <c:pt idx="35">
                  <c:v>44873.75</c:v>
                </c:pt>
                <c:pt idx="36">
                  <c:v>55952.5</c:v>
                </c:pt>
                <c:pt idx="37">
                  <c:v>57258.125</c:v>
                </c:pt>
                <c:pt idx="38">
                  <c:v>43460.625</c:v>
                </c:pt>
                <c:pt idx="39">
                  <c:v>52432.5</c:v>
                </c:pt>
                <c:pt idx="40">
                  <c:v>56242.5</c:v>
                </c:pt>
                <c:pt idx="41">
                  <c:v>59920.625</c:v>
                </c:pt>
                <c:pt idx="42">
                  <c:v>55230</c:v>
                </c:pt>
                <c:pt idx="43">
                  <c:v>58326.25</c:v>
                </c:pt>
                <c:pt idx="44">
                  <c:v>56186.25</c:v>
                </c:pt>
                <c:pt idx="45">
                  <c:v>72804.375</c:v>
                </c:pt>
                <c:pt idx="46">
                  <c:v>66517.5</c:v>
                </c:pt>
                <c:pt idx="47">
                  <c:v>61226.25</c:v>
                </c:pt>
                <c:pt idx="48">
                  <c:v>75270.625</c:v>
                </c:pt>
                <c:pt idx="49">
                  <c:v>70991.875</c:v>
                </c:pt>
                <c:pt idx="50">
                  <c:v>81625.625</c:v>
                </c:pt>
                <c:pt idx="51">
                  <c:v>88691.875</c:v>
                </c:pt>
                <c:pt idx="52">
                  <c:v>72540</c:v>
                </c:pt>
                <c:pt idx="53">
                  <c:v>85496.875</c:v>
                </c:pt>
                <c:pt idx="54">
                  <c:v>86806.25</c:v>
                </c:pt>
                <c:pt idx="55">
                  <c:v>88096.875</c:v>
                </c:pt>
                <c:pt idx="56">
                  <c:v>86780</c:v>
                </c:pt>
                <c:pt idx="57">
                  <c:v>83774.375</c:v>
                </c:pt>
                <c:pt idx="58">
                  <c:v>84770.625</c:v>
                </c:pt>
                <c:pt idx="59">
                  <c:v>87399.118749999994</c:v>
                </c:pt>
                <c:pt idx="60">
                  <c:v>90867.987500000003</c:v>
                </c:pt>
              </c:numCache>
            </c:numRef>
          </c:val>
          <c:extLst>
            <c:ext xmlns:c16="http://schemas.microsoft.com/office/drawing/2014/chart" uri="{C3380CC4-5D6E-409C-BE32-E72D297353CC}">
              <c16:uniqueId val="{00000001-FB3E-904A-A856-8026D244CDC7}"/>
            </c:ext>
          </c:extLst>
        </c:ser>
        <c:ser>
          <c:idx val="3"/>
          <c:order val="2"/>
          <c:tx>
            <c:strRef>
              <c:f>NPKremovalCA!$AU$8</c:f>
              <c:strCache>
                <c:ptCount val="1"/>
                <c:pt idx="0">
                  <c:v>Wheat</c:v>
                </c:pt>
              </c:strCache>
            </c:strRef>
          </c:tx>
          <c:spPr>
            <a:solidFill>
              <a:schemeClr val="accent4">
                <a:lumMod val="60000"/>
                <a:lumOff val="40000"/>
              </a:schemeClr>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NPKremovalCA!$AU$63:$AU$123</c:f>
              <c:numCache>
                <c:formatCode>#,##0</c:formatCode>
                <c:ptCount val="61"/>
                <c:pt idx="0">
                  <c:v>138541.04999999999</c:v>
                </c:pt>
                <c:pt idx="1">
                  <c:v>177206.85</c:v>
                </c:pt>
                <c:pt idx="2">
                  <c:v>147139.20000000001</c:v>
                </c:pt>
                <c:pt idx="3">
                  <c:v>159065.54999999999</c:v>
                </c:pt>
                <c:pt idx="4">
                  <c:v>202651.65</c:v>
                </c:pt>
                <c:pt idx="5">
                  <c:v>145228.04999999999</c:v>
                </c:pt>
                <c:pt idx="6">
                  <c:v>159213.6</c:v>
                </c:pt>
                <c:pt idx="7">
                  <c:v>164411.54999999999</c:v>
                </c:pt>
                <c:pt idx="8">
                  <c:v>81207.45</c:v>
                </c:pt>
                <c:pt idx="9">
                  <c:v>129707.1</c:v>
                </c:pt>
                <c:pt idx="10">
                  <c:v>130630.05</c:v>
                </c:pt>
                <c:pt idx="11">
                  <c:v>145443.15</c:v>
                </c:pt>
                <c:pt idx="12">
                  <c:v>119720.7</c:v>
                </c:pt>
                <c:pt idx="13">
                  <c:v>153734.39999999999</c:v>
                </c:pt>
                <c:pt idx="14">
                  <c:v>212280.06599999999</c:v>
                </c:pt>
                <c:pt idx="15">
                  <c:v>178728.3</c:v>
                </c:pt>
                <c:pt idx="16">
                  <c:v>190220.4</c:v>
                </c:pt>
                <c:pt idx="17">
                  <c:v>154766.70000000001</c:v>
                </c:pt>
                <c:pt idx="18">
                  <c:v>173622.6</c:v>
                </c:pt>
                <c:pt idx="19">
                  <c:v>223219.8</c:v>
                </c:pt>
                <c:pt idx="20">
                  <c:v>240432.75</c:v>
                </c:pt>
                <c:pt idx="21">
                  <c:v>238177.8</c:v>
                </c:pt>
                <c:pt idx="22">
                  <c:v>190691.1</c:v>
                </c:pt>
                <c:pt idx="23">
                  <c:v>218269.8</c:v>
                </c:pt>
                <c:pt idx="24">
                  <c:v>282233.7</c:v>
                </c:pt>
                <c:pt idx="25">
                  <c:v>233507.7</c:v>
                </c:pt>
                <c:pt idx="26">
                  <c:v>143214.29999999999</c:v>
                </c:pt>
                <c:pt idx="27">
                  <c:v>223165.8</c:v>
                </c:pt>
                <c:pt idx="28">
                  <c:v>288884.7</c:v>
                </c:pt>
                <c:pt idx="29">
                  <c:v>287510.40000000002</c:v>
                </c:pt>
                <c:pt idx="30">
                  <c:v>268894.8</c:v>
                </c:pt>
                <c:pt idx="31">
                  <c:v>245033.1</c:v>
                </c:pt>
                <c:pt idx="32">
                  <c:v>206275.5</c:v>
                </c:pt>
                <c:pt idx="33">
                  <c:v>224904.6</c:v>
                </c:pt>
                <c:pt idx="34">
                  <c:v>268212.59999999998</c:v>
                </c:pt>
                <c:pt idx="35">
                  <c:v>218694.6</c:v>
                </c:pt>
                <c:pt idx="36">
                  <c:v>216740.7</c:v>
                </c:pt>
                <c:pt idx="37">
                  <c:v>242639.1</c:v>
                </c:pt>
                <c:pt idx="38">
                  <c:v>238819.5</c:v>
                </c:pt>
                <c:pt idx="39">
                  <c:v>185671.8</c:v>
                </c:pt>
                <c:pt idx="40">
                  <c:v>143651.70000000001</c:v>
                </c:pt>
                <c:pt idx="41">
                  <c:v>207437.4</c:v>
                </c:pt>
                <c:pt idx="42">
                  <c:v>223159.5</c:v>
                </c:pt>
                <c:pt idx="43">
                  <c:v>231732.9</c:v>
                </c:pt>
                <c:pt idx="44">
                  <c:v>227388.6</c:v>
                </c:pt>
                <c:pt idx="45">
                  <c:v>180813.6</c:v>
                </c:pt>
                <c:pt idx="46">
                  <c:v>257572.8</c:v>
                </c:pt>
                <c:pt idx="47">
                  <c:v>242549.1</c:v>
                </c:pt>
                <c:pt idx="48">
                  <c:v>209696.4</c:v>
                </c:pt>
                <c:pt idx="49">
                  <c:v>227592</c:v>
                </c:pt>
                <c:pt idx="50">
                  <c:v>245214</c:v>
                </c:pt>
                <c:pt idx="51">
                  <c:v>338301.9</c:v>
                </c:pt>
                <c:pt idx="52">
                  <c:v>264978.90000000002</c:v>
                </c:pt>
                <c:pt idx="53">
                  <c:v>248826.6</c:v>
                </c:pt>
                <c:pt idx="54">
                  <c:v>289259.09999999998</c:v>
                </c:pt>
                <c:pt idx="55">
                  <c:v>273395.7</c:v>
                </c:pt>
                <c:pt idx="56">
                  <c:v>291167.09999999998</c:v>
                </c:pt>
                <c:pt idx="57">
                  <c:v>294028.2</c:v>
                </c:pt>
                <c:pt idx="58">
                  <c:v>318934.8</c:v>
                </c:pt>
                <c:pt idx="59">
                  <c:v>200664.9</c:v>
                </c:pt>
                <c:pt idx="60">
                  <c:v>304413.147</c:v>
                </c:pt>
              </c:numCache>
            </c:numRef>
          </c:val>
          <c:extLst>
            <c:ext xmlns:c16="http://schemas.microsoft.com/office/drawing/2014/chart" uri="{C3380CC4-5D6E-409C-BE32-E72D297353CC}">
              <c16:uniqueId val="{00000002-FB3E-904A-A856-8026D244CDC7}"/>
            </c:ext>
          </c:extLst>
        </c:ser>
        <c:ser>
          <c:idx val="4"/>
          <c:order val="3"/>
          <c:tx>
            <c:strRef>
              <c:f>NPKremovalCA!$AV$8</c:f>
              <c:strCache>
                <c:ptCount val="1"/>
                <c:pt idx="0">
                  <c:v>Other grains</c:v>
                </c:pt>
              </c:strCache>
            </c:strRef>
          </c:tx>
          <c:spPr>
            <a:solidFill>
              <a:schemeClr val="accent4">
                <a:lumMod val="40000"/>
                <a:lumOff val="60000"/>
              </a:schemeClr>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NPKremovalCA!$AV$63:$AV$123</c:f>
              <c:numCache>
                <c:formatCode>#,##0</c:formatCode>
                <c:ptCount val="61"/>
                <c:pt idx="0">
                  <c:v>112003.515</c:v>
                </c:pt>
                <c:pt idx="1">
                  <c:v>115702.37000000001</c:v>
                </c:pt>
                <c:pt idx="2">
                  <c:v>92529.180000000022</c:v>
                </c:pt>
                <c:pt idx="3">
                  <c:v>111553.06250000001</c:v>
                </c:pt>
                <c:pt idx="4">
                  <c:v>121649.54500000003</c:v>
                </c:pt>
                <c:pt idx="5">
                  <c:v>102570.50750000001</c:v>
                </c:pt>
                <c:pt idx="6">
                  <c:v>125185.46250000001</c:v>
                </c:pt>
                <c:pt idx="7">
                  <c:v>133739.56250000003</c:v>
                </c:pt>
                <c:pt idx="8">
                  <c:v>142948.98499999999</c:v>
                </c:pt>
                <c:pt idx="9">
                  <c:v>181595.37</c:v>
                </c:pt>
                <c:pt idx="10">
                  <c:v>155748.4375</c:v>
                </c:pt>
                <c:pt idx="11">
                  <c:v>149392.88500000001</c:v>
                </c:pt>
                <c:pt idx="12">
                  <c:v>126038.2325</c:v>
                </c:pt>
                <c:pt idx="13">
                  <c:v>138420.5</c:v>
                </c:pt>
                <c:pt idx="14">
                  <c:v>146715.68910000002</c:v>
                </c:pt>
                <c:pt idx="15">
                  <c:v>152631.64499999999</c:v>
                </c:pt>
                <c:pt idx="16">
                  <c:v>136644.595</c:v>
                </c:pt>
                <c:pt idx="17">
                  <c:v>113384.58749999999</c:v>
                </c:pt>
                <c:pt idx="18">
                  <c:v>136847.82250000004</c:v>
                </c:pt>
                <c:pt idx="19">
                  <c:v>162008.85999999999</c:v>
                </c:pt>
                <c:pt idx="20">
                  <c:v>168210.18</c:v>
                </c:pt>
                <c:pt idx="21">
                  <c:v>125685.89</c:v>
                </c:pt>
                <c:pt idx="22">
                  <c:v>123916.675</c:v>
                </c:pt>
                <c:pt idx="23">
                  <c:v>142365.28</c:v>
                </c:pt>
                <c:pt idx="24">
                  <c:v>161016.80500000002</c:v>
                </c:pt>
                <c:pt idx="25">
                  <c:v>152434.75000000003</c:v>
                </c:pt>
                <c:pt idx="26">
                  <c:v>119443.01</c:v>
                </c:pt>
                <c:pt idx="27">
                  <c:v>139308.51</c:v>
                </c:pt>
                <c:pt idx="28">
                  <c:v>146140.52500000002</c:v>
                </c:pt>
                <c:pt idx="29">
                  <c:v>120294.80500000002</c:v>
                </c:pt>
                <c:pt idx="30">
                  <c:v>123948.92500000002</c:v>
                </c:pt>
                <c:pt idx="31">
                  <c:v>147964.69500000001</c:v>
                </c:pt>
                <c:pt idx="32">
                  <c:v>138138.38500000001</c:v>
                </c:pt>
                <c:pt idx="33">
                  <c:v>141953.875</c:v>
                </c:pt>
                <c:pt idx="34">
                  <c:v>175389.005</c:v>
                </c:pt>
                <c:pt idx="35">
                  <c:v>151311.43</c:v>
                </c:pt>
                <c:pt idx="36">
                  <c:v>149082.79999999999</c:v>
                </c:pt>
                <c:pt idx="37">
                  <c:v>149896.20000000001</c:v>
                </c:pt>
                <c:pt idx="38">
                  <c:v>146451.42500000002</c:v>
                </c:pt>
                <c:pt idx="39">
                  <c:v>119678.57500000001</c:v>
                </c:pt>
                <c:pt idx="40">
                  <c:v>92008.825000000012</c:v>
                </c:pt>
                <c:pt idx="41">
                  <c:v>137258.46000000002</c:v>
                </c:pt>
                <c:pt idx="42">
                  <c:v>141679.845</c:v>
                </c:pt>
                <c:pt idx="43">
                  <c:v>131636.74000000002</c:v>
                </c:pt>
                <c:pt idx="44">
                  <c:v>119713.995</c:v>
                </c:pt>
                <c:pt idx="45">
                  <c:v>136044.49</c:v>
                </c:pt>
                <c:pt idx="46">
                  <c:v>140185.465</c:v>
                </c:pt>
                <c:pt idx="47">
                  <c:v>109284.22</c:v>
                </c:pt>
                <c:pt idx="48">
                  <c:v>89536.25</c:v>
                </c:pt>
                <c:pt idx="49">
                  <c:v>97616.49000000002</c:v>
                </c:pt>
                <c:pt idx="50">
                  <c:v>96009.965000000011</c:v>
                </c:pt>
                <c:pt idx="51">
                  <c:v>123398.515</c:v>
                </c:pt>
                <c:pt idx="52">
                  <c:v>88693.420000000013</c:v>
                </c:pt>
                <c:pt idx="53">
                  <c:v>102084.955</c:v>
                </c:pt>
                <c:pt idx="54">
                  <c:v>107376.625</c:v>
                </c:pt>
                <c:pt idx="55">
                  <c:v>102736.01</c:v>
                </c:pt>
                <c:pt idx="56">
                  <c:v>104055.905</c:v>
                </c:pt>
                <c:pt idx="57">
                  <c:v>128434.63499999999</c:v>
                </c:pt>
                <c:pt idx="58">
                  <c:v>135814.63</c:v>
                </c:pt>
                <c:pt idx="59">
                  <c:v>88118.714900000006</c:v>
                </c:pt>
                <c:pt idx="60">
                  <c:v>135456.58285000004</c:v>
                </c:pt>
              </c:numCache>
            </c:numRef>
          </c:val>
          <c:extLst>
            <c:ext xmlns:c16="http://schemas.microsoft.com/office/drawing/2014/chart" uri="{C3380CC4-5D6E-409C-BE32-E72D297353CC}">
              <c16:uniqueId val="{00000003-FB3E-904A-A856-8026D244CDC7}"/>
            </c:ext>
          </c:extLst>
        </c:ser>
        <c:ser>
          <c:idx val="5"/>
          <c:order val="4"/>
          <c:tx>
            <c:strRef>
              <c:f>NPKremovalCA!$AW$8</c:f>
              <c:strCache>
                <c:ptCount val="1"/>
                <c:pt idx="0">
                  <c:v>Canola</c:v>
                </c:pt>
              </c:strCache>
            </c:strRef>
          </c:tx>
          <c:spPr>
            <a:solidFill>
              <a:srgbClr val="FFFF00"/>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NPKremovalCA!$AW$63:$AW$123</c:f>
              <c:numCache>
                <c:formatCode>#,##0</c:formatCode>
                <c:ptCount val="61"/>
                <c:pt idx="0">
                  <c:v>2128.28909376</c:v>
                </c:pt>
                <c:pt idx="1">
                  <c:v>3034.6936288000002</c:v>
                </c:pt>
                <c:pt idx="2">
                  <c:v>4804.2643200000002</c:v>
                </c:pt>
                <c:pt idx="3">
                  <c:v>8208.8863014400013</c:v>
                </c:pt>
                <c:pt idx="4">
                  <c:v>9369.9168454400005</c:v>
                </c:pt>
                <c:pt idx="5">
                  <c:v>9025.6112358400005</c:v>
                </c:pt>
                <c:pt idx="6">
                  <c:v>7068.67423616</c:v>
                </c:pt>
                <c:pt idx="7">
                  <c:v>12175.60720832</c:v>
                </c:pt>
                <c:pt idx="8">
                  <c:v>26367.404009599999</c:v>
                </c:pt>
                <c:pt idx="9">
                  <c:v>34685.186968959999</c:v>
                </c:pt>
                <c:pt idx="10">
                  <c:v>21101.930314879999</c:v>
                </c:pt>
                <c:pt idx="11">
                  <c:v>19596.594161279998</c:v>
                </c:pt>
                <c:pt idx="12">
                  <c:v>18632.538454400001</c:v>
                </c:pt>
                <c:pt idx="13">
                  <c:v>29453.343124480001</c:v>
                </c:pt>
                <c:pt idx="14">
                  <c:v>13402.29603136</c:v>
                </c:pt>
                <c:pt idx="15">
                  <c:v>31597.646432640002</c:v>
                </c:pt>
                <c:pt idx="16">
                  <c:v>56003.309178240001</c:v>
                </c:pt>
                <c:pt idx="17">
                  <c:v>54626.086739840001</c:v>
                </c:pt>
                <c:pt idx="18">
                  <c:v>39769.70004096</c:v>
                </c:pt>
                <c:pt idx="19">
                  <c:v>29602.275318399999</c:v>
                </c:pt>
                <c:pt idx="20">
                  <c:v>35521.128960639995</c:v>
                </c:pt>
                <c:pt idx="21">
                  <c:v>41529.662203519998</c:v>
                </c:pt>
                <c:pt idx="22">
                  <c:v>54638.898111360002</c:v>
                </c:pt>
                <c:pt idx="23">
                  <c:v>56016.120549760002</c:v>
                </c:pt>
                <c:pt idx="24">
                  <c:v>59471.988017279997</c:v>
                </c:pt>
                <c:pt idx="25">
                  <c:v>59564.870460799997</c:v>
                </c:pt>
                <c:pt idx="26">
                  <c:v>67552.760603520001</c:v>
                </c:pt>
                <c:pt idx="27">
                  <c:v>51392.816852479998</c:v>
                </c:pt>
                <c:pt idx="28">
                  <c:v>52300.822808960002</c:v>
                </c:pt>
                <c:pt idx="29">
                  <c:v>67647.244468479999</c:v>
                </c:pt>
                <c:pt idx="30">
                  <c:v>62013.443842560002</c:v>
                </c:pt>
                <c:pt idx="31">
                  <c:v>88476.933138559994</c:v>
                </c:pt>
                <c:pt idx="32">
                  <c:v>115822.80564800001</c:v>
                </c:pt>
                <c:pt idx="33">
                  <c:v>103038.65829248</c:v>
                </c:pt>
                <c:pt idx="34">
                  <c:v>81068.75755712</c:v>
                </c:pt>
                <c:pt idx="35">
                  <c:v>102380.47408064001</c:v>
                </c:pt>
                <c:pt idx="36">
                  <c:v>122401.44492352</c:v>
                </c:pt>
                <c:pt idx="37">
                  <c:v>140897.86255552</c:v>
                </c:pt>
                <c:pt idx="38">
                  <c:v>115387.21901632</c:v>
                </c:pt>
                <c:pt idx="39">
                  <c:v>80344.915066239992</c:v>
                </c:pt>
                <c:pt idx="40">
                  <c:v>72392.256195199996</c:v>
                </c:pt>
                <c:pt idx="41">
                  <c:v>108435.44854528</c:v>
                </c:pt>
                <c:pt idx="42">
                  <c:v>122886.67561984</c:v>
                </c:pt>
                <c:pt idx="43">
                  <c:v>151867.59941952</c:v>
                </c:pt>
                <c:pt idx="44">
                  <c:v>144132.73386432001</c:v>
                </c:pt>
                <c:pt idx="45">
                  <c:v>153914.21601984001</c:v>
                </c:pt>
                <c:pt idx="46">
                  <c:v>202498.13966655999</c:v>
                </c:pt>
                <c:pt idx="47">
                  <c:v>206552.93875264001</c:v>
                </c:pt>
                <c:pt idx="48">
                  <c:v>204799.38227584001</c:v>
                </c:pt>
                <c:pt idx="49">
                  <c:v>233937.24537664</c:v>
                </c:pt>
                <c:pt idx="50">
                  <c:v>222093.13240639999</c:v>
                </c:pt>
                <c:pt idx="51">
                  <c:v>297079.69133439998</c:v>
                </c:pt>
                <c:pt idx="52">
                  <c:v>262794.85972543998</c:v>
                </c:pt>
                <c:pt idx="53">
                  <c:v>294285.2109216</c:v>
                </c:pt>
                <c:pt idx="54">
                  <c:v>313865.79086848005</c:v>
                </c:pt>
                <c:pt idx="55">
                  <c:v>343634.61401664</c:v>
                </c:pt>
                <c:pt idx="56">
                  <c:v>331870.57211839996</c:v>
                </c:pt>
                <c:pt idx="57">
                  <c:v>318879.84139711998</c:v>
                </c:pt>
                <c:pt idx="58">
                  <c:v>312032.16331967997</c:v>
                </c:pt>
                <c:pt idx="59">
                  <c:v>220313.98521498879</c:v>
                </c:pt>
                <c:pt idx="60">
                  <c:v>291038.71329314559</c:v>
                </c:pt>
              </c:numCache>
            </c:numRef>
          </c:val>
          <c:extLst>
            <c:ext xmlns:c16="http://schemas.microsoft.com/office/drawing/2014/chart" uri="{C3380CC4-5D6E-409C-BE32-E72D297353CC}">
              <c16:uniqueId val="{00000004-FB3E-904A-A856-8026D244CDC7}"/>
            </c:ext>
          </c:extLst>
        </c:ser>
        <c:ser>
          <c:idx val="6"/>
          <c:order val="5"/>
          <c:tx>
            <c:strRef>
              <c:f>NPKremovalCA!$AX$8</c:f>
              <c:strCache>
                <c:ptCount val="1"/>
                <c:pt idx="0">
                  <c:v>Pulses</c:v>
                </c:pt>
              </c:strCache>
            </c:strRef>
          </c:tx>
          <c:spPr>
            <a:solidFill>
              <a:schemeClr val="accent2">
                <a:lumMod val="60000"/>
                <a:lumOff val="40000"/>
              </a:schemeClr>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NPKremovalCA!$AX$63:$AX$123</c:f>
              <c:numCache>
                <c:formatCode>#,##0</c:formatCode>
                <c:ptCount val="61"/>
                <c:pt idx="0">
                  <c:v>691.72429</c:v>
                </c:pt>
                <c:pt idx="1">
                  <c:v>780.13175999999999</c:v>
                </c:pt>
                <c:pt idx="2">
                  <c:v>1122.1567299999999</c:v>
                </c:pt>
                <c:pt idx="3">
                  <c:v>1081.26854</c:v>
                </c:pt>
                <c:pt idx="4">
                  <c:v>1286.7466499999998</c:v>
                </c:pt>
                <c:pt idx="5">
                  <c:v>761.83735000000013</c:v>
                </c:pt>
                <c:pt idx="6">
                  <c:v>804.43849999999998</c:v>
                </c:pt>
                <c:pt idx="7">
                  <c:v>980.71550999999999</c:v>
                </c:pt>
                <c:pt idx="8">
                  <c:v>1026.35067</c:v>
                </c:pt>
                <c:pt idx="9">
                  <c:v>1470.2735</c:v>
                </c:pt>
                <c:pt idx="10">
                  <c:v>1507.14555</c:v>
                </c:pt>
                <c:pt idx="11">
                  <c:v>1387.6908999999998</c:v>
                </c:pt>
                <c:pt idx="12">
                  <c:v>1710.8943999999999</c:v>
                </c:pt>
                <c:pt idx="13">
                  <c:v>1595.7839500000002</c:v>
                </c:pt>
                <c:pt idx="14">
                  <c:v>1534.17183</c:v>
                </c:pt>
                <c:pt idx="15">
                  <c:v>1113.577</c:v>
                </c:pt>
                <c:pt idx="16">
                  <c:v>1662.49758</c:v>
                </c:pt>
                <c:pt idx="17">
                  <c:v>1451.4275700000001</c:v>
                </c:pt>
                <c:pt idx="18">
                  <c:v>1550.4673300000002</c:v>
                </c:pt>
                <c:pt idx="19">
                  <c:v>2340.3047000000001</c:v>
                </c:pt>
                <c:pt idx="20">
                  <c:v>3127.9135200000005</c:v>
                </c:pt>
                <c:pt idx="21">
                  <c:v>2071.1293800000003</c:v>
                </c:pt>
                <c:pt idx="22">
                  <c:v>2085.7715400000002</c:v>
                </c:pt>
                <c:pt idx="23">
                  <c:v>2818.0003200000001</c:v>
                </c:pt>
                <c:pt idx="24">
                  <c:v>4301.8664600000002</c:v>
                </c:pt>
                <c:pt idx="25">
                  <c:v>7861.8310000000001</c:v>
                </c:pt>
                <c:pt idx="26">
                  <c:v>4050.1135800000006</c:v>
                </c:pt>
                <c:pt idx="27">
                  <c:v>3878.54574</c:v>
                </c:pt>
                <c:pt idx="28">
                  <c:v>5706.0495999999994</c:v>
                </c:pt>
                <c:pt idx="29">
                  <c:v>7145.1795800000009</c:v>
                </c:pt>
                <c:pt idx="30">
                  <c:v>8884.75072</c:v>
                </c:pt>
                <c:pt idx="31">
                  <c:v>13473.564280000001</c:v>
                </c:pt>
                <c:pt idx="32">
                  <c:v>19001.097400000002</c:v>
                </c:pt>
                <c:pt idx="33">
                  <c:v>19336.972580000001</c:v>
                </c:pt>
                <c:pt idx="34">
                  <c:v>15759.124200000002</c:v>
                </c:pt>
                <c:pt idx="35">
                  <c:v>21019.261220000004</c:v>
                </c:pt>
                <c:pt idx="36">
                  <c:v>27492.975520000004</c:v>
                </c:pt>
                <c:pt idx="37">
                  <c:v>31662.594660000002</c:v>
                </c:pt>
                <c:pt idx="38">
                  <c:v>40223.114020000001</c:v>
                </c:pt>
                <c:pt idx="39">
                  <c:v>30650.696720000004</c:v>
                </c:pt>
                <c:pt idx="40">
                  <c:v>20728.001319999999</c:v>
                </c:pt>
                <c:pt idx="41">
                  <c:v>26299.405260000003</c:v>
                </c:pt>
                <c:pt idx="42">
                  <c:v>38803.872080000001</c:v>
                </c:pt>
                <c:pt idx="43">
                  <c:v>42048.489040000008</c:v>
                </c:pt>
                <c:pt idx="44">
                  <c:v>34621.809860000001</c:v>
                </c:pt>
                <c:pt idx="45">
                  <c:v>37716.242720000002</c:v>
                </c:pt>
                <c:pt idx="46">
                  <c:v>44634.760300000002</c:v>
                </c:pt>
                <c:pt idx="47">
                  <c:v>47644.363160000001</c:v>
                </c:pt>
                <c:pt idx="48">
                  <c:v>50319.401480000008</c:v>
                </c:pt>
                <c:pt idx="49">
                  <c:v>40008.852800000008</c:v>
                </c:pt>
                <c:pt idx="50">
                  <c:v>48763.911120000004</c:v>
                </c:pt>
                <c:pt idx="51">
                  <c:v>60592.219120000002</c:v>
                </c:pt>
                <c:pt idx="52">
                  <c:v>58016.872139999999</c:v>
                </c:pt>
                <c:pt idx="53">
                  <c:v>57641.156980000007</c:v>
                </c:pt>
                <c:pt idx="54">
                  <c:v>77757.572260000001</c:v>
                </c:pt>
                <c:pt idx="55">
                  <c:v>66770.86308000001</c:v>
                </c:pt>
                <c:pt idx="56">
                  <c:v>60522.328980000006</c:v>
                </c:pt>
                <c:pt idx="57">
                  <c:v>67308.281099999993</c:v>
                </c:pt>
                <c:pt idx="58">
                  <c:v>77404.474159999998</c:v>
                </c:pt>
                <c:pt idx="59">
                  <c:v>41826.143485000001</c:v>
                </c:pt>
                <c:pt idx="60">
                  <c:v>57198.932052400007</c:v>
                </c:pt>
              </c:numCache>
            </c:numRef>
          </c:val>
          <c:extLst>
            <c:ext xmlns:c16="http://schemas.microsoft.com/office/drawing/2014/chart" uri="{C3380CC4-5D6E-409C-BE32-E72D297353CC}">
              <c16:uniqueId val="{00000005-FB3E-904A-A856-8026D244CDC7}"/>
            </c:ext>
          </c:extLst>
        </c:ser>
        <c:ser>
          <c:idx val="8"/>
          <c:order val="6"/>
          <c:tx>
            <c:strRef>
              <c:f>NPKremovalCA!$AZ$8</c:f>
              <c:strCache>
                <c:ptCount val="1"/>
                <c:pt idx="0">
                  <c:v>Forage</c:v>
                </c:pt>
              </c:strCache>
            </c:strRef>
          </c:tx>
          <c:spPr>
            <a:solidFill>
              <a:schemeClr val="accent6"/>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NPKremovalCA!$AZ$63:$AZ$123</c:f>
              <c:numCache>
                <c:formatCode>#,##0</c:formatCode>
                <c:ptCount val="61"/>
                <c:pt idx="0">
                  <c:v>125043.25</c:v>
                </c:pt>
                <c:pt idx="1">
                  <c:v>129179.6</c:v>
                </c:pt>
                <c:pt idx="2">
                  <c:v>121023.85</c:v>
                </c:pt>
                <c:pt idx="3">
                  <c:v>120286.3</c:v>
                </c:pt>
                <c:pt idx="4">
                  <c:v>145514.1</c:v>
                </c:pt>
                <c:pt idx="5">
                  <c:v>141311.70000000001</c:v>
                </c:pt>
                <c:pt idx="6">
                  <c:v>128410.25</c:v>
                </c:pt>
                <c:pt idx="7">
                  <c:v>140765</c:v>
                </c:pt>
                <c:pt idx="8">
                  <c:v>154872.25</c:v>
                </c:pt>
                <c:pt idx="9">
                  <c:v>141759.4</c:v>
                </c:pt>
                <c:pt idx="10">
                  <c:v>137435.9</c:v>
                </c:pt>
                <c:pt idx="11">
                  <c:v>151255.15</c:v>
                </c:pt>
                <c:pt idx="12">
                  <c:v>152103.54999999999</c:v>
                </c:pt>
                <c:pt idx="13">
                  <c:v>160434.04999999999</c:v>
                </c:pt>
                <c:pt idx="14">
                  <c:v>166623.75075000001</c:v>
                </c:pt>
                <c:pt idx="15">
                  <c:v>164661.34</c:v>
                </c:pt>
                <c:pt idx="16">
                  <c:v>175592.76</c:v>
                </c:pt>
                <c:pt idx="17">
                  <c:v>172315.26500000001</c:v>
                </c:pt>
                <c:pt idx="18">
                  <c:v>153703.97</c:v>
                </c:pt>
                <c:pt idx="19">
                  <c:v>163042.49</c:v>
                </c:pt>
                <c:pt idx="20">
                  <c:v>158015.65</c:v>
                </c:pt>
                <c:pt idx="21">
                  <c:v>157510.07500000001</c:v>
                </c:pt>
                <c:pt idx="22">
                  <c:v>162302.15</c:v>
                </c:pt>
                <c:pt idx="23">
                  <c:v>149963.6</c:v>
                </c:pt>
                <c:pt idx="24">
                  <c:v>186937.17</c:v>
                </c:pt>
                <c:pt idx="25">
                  <c:v>189700.33499999999</c:v>
                </c:pt>
                <c:pt idx="26">
                  <c:v>173852.16500000001</c:v>
                </c:pt>
                <c:pt idx="27">
                  <c:v>183225.4</c:v>
                </c:pt>
                <c:pt idx="28">
                  <c:v>198805.685</c:v>
                </c:pt>
                <c:pt idx="29">
                  <c:v>176714.86</c:v>
                </c:pt>
                <c:pt idx="30">
                  <c:v>167682.03</c:v>
                </c:pt>
                <c:pt idx="31">
                  <c:v>179194.35500000001</c:v>
                </c:pt>
                <c:pt idx="32">
                  <c:v>186652.55499999999</c:v>
                </c:pt>
                <c:pt idx="33">
                  <c:v>162388.67000000001</c:v>
                </c:pt>
                <c:pt idx="34">
                  <c:v>169744.39</c:v>
                </c:pt>
                <c:pt idx="35">
                  <c:v>130287.185</c:v>
                </c:pt>
                <c:pt idx="36">
                  <c:v>135774.71</c:v>
                </c:pt>
                <c:pt idx="37">
                  <c:v>154517.57500000001</c:v>
                </c:pt>
                <c:pt idx="38">
                  <c:v>146973.68</c:v>
                </c:pt>
                <c:pt idx="39">
                  <c:v>126874.02499999999</c:v>
                </c:pt>
                <c:pt idx="40">
                  <c:v>115950.30499999999</c:v>
                </c:pt>
                <c:pt idx="41">
                  <c:v>145319.15</c:v>
                </c:pt>
                <c:pt idx="42">
                  <c:v>169615.54</c:v>
                </c:pt>
                <c:pt idx="43">
                  <c:v>182306.8</c:v>
                </c:pt>
                <c:pt idx="44">
                  <c:v>187987.81</c:v>
                </c:pt>
                <c:pt idx="45">
                  <c:v>184601.27</c:v>
                </c:pt>
                <c:pt idx="46">
                  <c:v>181146.91</c:v>
                </c:pt>
                <c:pt idx="47">
                  <c:v>151093.89499999999</c:v>
                </c:pt>
                <c:pt idx="48">
                  <c:v>182853.065</c:v>
                </c:pt>
                <c:pt idx="49">
                  <c:v>173857.97500000001</c:v>
                </c:pt>
                <c:pt idx="50">
                  <c:v>161376.85999999999</c:v>
                </c:pt>
                <c:pt idx="51">
                  <c:v>167585.51</c:v>
                </c:pt>
                <c:pt idx="52">
                  <c:v>159291.76500000001</c:v>
                </c:pt>
                <c:pt idx="53">
                  <c:v>134923.405</c:v>
                </c:pt>
                <c:pt idx="54">
                  <c:v>162636.88</c:v>
                </c:pt>
                <c:pt idx="55">
                  <c:v>160123.27499999999</c:v>
                </c:pt>
                <c:pt idx="56">
                  <c:v>140464.95499999999</c:v>
                </c:pt>
                <c:pt idx="57">
                  <c:v>138532.67499999999</c:v>
                </c:pt>
                <c:pt idx="58">
                  <c:v>120763.14</c:v>
                </c:pt>
                <c:pt idx="59">
                  <c:v>96010.8698</c:v>
                </c:pt>
                <c:pt idx="60">
                  <c:v>128309.3756</c:v>
                </c:pt>
              </c:numCache>
            </c:numRef>
          </c:val>
          <c:extLst>
            <c:ext xmlns:c16="http://schemas.microsoft.com/office/drawing/2014/chart" uri="{C3380CC4-5D6E-409C-BE32-E72D297353CC}">
              <c16:uniqueId val="{00000006-FB3E-904A-A856-8026D244CDC7}"/>
            </c:ext>
          </c:extLst>
        </c:ser>
        <c:ser>
          <c:idx val="7"/>
          <c:order val="7"/>
          <c:tx>
            <c:strRef>
              <c:f>NPKremovalCA!$AY$8</c:f>
              <c:strCache>
                <c:ptCount val="1"/>
                <c:pt idx="0">
                  <c:v>Other</c:v>
                </c:pt>
              </c:strCache>
            </c:strRef>
          </c:tx>
          <c:spPr>
            <a:solidFill>
              <a:schemeClr val="accent3">
                <a:lumMod val="75000"/>
              </a:schemeClr>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NPKremovalCA!$AY$63:$AY$123</c:f>
              <c:numCache>
                <c:formatCode>#,##0</c:formatCode>
                <c:ptCount val="61"/>
                <c:pt idx="0">
                  <c:v>6979.6153600000007</c:v>
                </c:pt>
                <c:pt idx="1">
                  <c:v>9420.511559999999</c:v>
                </c:pt>
                <c:pt idx="2">
                  <c:v>8633.1020000000008</c:v>
                </c:pt>
                <c:pt idx="3">
                  <c:v>12005.897720000001</c:v>
                </c:pt>
                <c:pt idx="4">
                  <c:v>10229.530000000001</c:v>
                </c:pt>
                <c:pt idx="5">
                  <c:v>5695.6965999999993</c:v>
                </c:pt>
                <c:pt idx="6">
                  <c:v>11808.10224</c:v>
                </c:pt>
                <c:pt idx="7">
                  <c:v>12798.3254</c:v>
                </c:pt>
                <c:pt idx="8">
                  <c:v>18768.629239999998</c:v>
                </c:pt>
                <c:pt idx="9">
                  <c:v>11084.45804</c:v>
                </c:pt>
                <c:pt idx="10">
                  <c:v>9033.1305599999978</c:v>
                </c:pt>
                <c:pt idx="11">
                  <c:v>10127.970559999998</c:v>
                </c:pt>
                <c:pt idx="12">
                  <c:v>7773.0454800000007</c:v>
                </c:pt>
                <c:pt idx="13">
                  <c:v>8113.3072400000001</c:v>
                </c:pt>
                <c:pt idx="14">
                  <c:v>5825.2253600000004</c:v>
                </c:pt>
                <c:pt idx="15">
                  <c:v>11997.22566</c:v>
                </c:pt>
                <c:pt idx="16">
                  <c:v>11777.031959999998</c:v>
                </c:pt>
                <c:pt idx="17">
                  <c:v>14690.213879999999</c:v>
                </c:pt>
                <c:pt idx="18">
                  <c:v>10108.750840000001</c:v>
                </c:pt>
                <c:pt idx="19">
                  <c:v>11005.4476</c:v>
                </c:pt>
                <c:pt idx="20">
                  <c:v>13341.846800000001</c:v>
                </c:pt>
                <c:pt idx="21">
                  <c:v>9230.97768</c:v>
                </c:pt>
                <c:pt idx="22">
                  <c:v>13045.538879999998</c:v>
                </c:pt>
                <c:pt idx="23">
                  <c:v>15128.27836</c:v>
                </c:pt>
                <c:pt idx="24">
                  <c:v>20720.460159999999</c:v>
                </c:pt>
                <c:pt idx="25">
                  <c:v>14918.772879999999</c:v>
                </c:pt>
                <c:pt idx="26">
                  <c:v>8818.6548799999982</c:v>
                </c:pt>
                <c:pt idx="27">
                  <c:v>12875.563759999999</c:v>
                </c:pt>
                <c:pt idx="28">
                  <c:v>21227.149399999998</c:v>
                </c:pt>
                <c:pt idx="29">
                  <c:v>14713.37132</c:v>
                </c:pt>
                <c:pt idx="30">
                  <c:v>10397.632960000001</c:v>
                </c:pt>
                <c:pt idx="31">
                  <c:v>15943.48688</c:v>
                </c:pt>
                <c:pt idx="32">
                  <c:v>24863.363519999999</c:v>
                </c:pt>
                <c:pt idx="33">
                  <c:v>23323.746360000001</c:v>
                </c:pt>
                <c:pt idx="34">
                  <c:v>21728.81828</c:v>
                </c:pt>
                <c:pt idx="35">
                  <c:v>21199.476079999997</c:v>
                </c:pt>
                <c:pt idx="36">
                  <c:v>24450.748960000001</c:v>
                </c:pt>
                <c:pt idx="37">
                  <c:v>23844.922559999999</c:v>
                </c:pt>
                <c:pt idx="38">
                  <c:v>17774.073560000001</c:v>
                </c:pt>
                <c:pt idx="39">
                  <c:v>14863.252559999999</c:v>
                </c:pt>
                <c:pt idx="40">
                  <c:v>16643.465519999998</c:v>
                </c:pt>
                <c:pt idx="41">
                  <c:v>20096.14732</c:v>
                </c:pt>
                <c:pt idx="42">
                  <c:v>18410.216039999999</c:v>
                </c:pt>
                <c:pt idx="43">
                  <c:v>21580.488559999998</c:v>
                </c:pt>
                <c:pt idx="44">
                  <c:v>19537.901839999999</c:v>
                </c:pt>
                <c:pt idx="45">
                  <c:v>15254.017760000001</c:v>
                </c:pt>
                <c:pt idx="46">
                  <c:v>18772.439320000001</c:v>
                </c:pt>
                <c:pt idx="47">
                  <c:v>20713.61796</c:v>
                </c:pt>
                <c:pt idx="48">
                  <c:v>12561.958399999998</c:v>
                </c:pt>
                <c:pt idx="49">
                  <c:v>10673.726000000001</c:v>
                </c:pt>
                <c:pt idx="50">
                  <c:v>12534.998320000001</c:v>
                </c:pt>
                <c:pt idx="51">
                  <c:v>15686.6054</c:v>
                </c:pt>
                <c:pt idx="52">
                  <c:v>18567.777600000001</c:v>
                </c:pt>
                <c:pt idx="53">
                  <c:v>18235.782079999997</c:v>
                </c:pt>
                <c:pt idx="54">
                  <c:v>15784.16872</c:v>
                </c:pt>
                <c:pt idx="55">
                  <c:v>13262.41192</c:v>
                </c:pt>
                <c:pt idx="56">
                  <c:v>14322.144319999999</c:v>
                </c:pt>
                <c:pt idx="57">
                  <c:v>13320.78752</c:v>
                </c:pt>
                <c:pt idx="58">
                  <c:v>15661.21</c:v>
                </c:pt>
                <c:pt idx="59">
                  <c:v>10514.892158400002</c:v>
                </c:pt>
                <c:pt idx="60">
                  <c:v>14403.399497200002</c:v>
                </c:pt>
              </c:numCache>
            </c:numRef>
          </c:val>
          <c:extLst>
            <c:ext xmlns:c16="http://schemas.microsoft.com/office/drawing/2014/chart" uri="{C3380CC4-5D6E-409C-BE32-E72D297353CC}">
              <c16:uniqueId val="{00000007-FB3E-904A-A856-8026D244CDC7}"/>
            </c:ext>
          </c:extLst>
        </c:ser>
        <c:ser>
          <c:idx val="9"/>
          <c:order val="8"/>
          <c:tx>
            <c:strRef>
              <c:f>NPKremovalCA!$BA$8</c:f>
              <c:strCache>
                <c:ptCount val="1"/>
                <c:pt idx="0">
                  <c:v>Potatoes</c:v>
                </c:pt>
              </c:strCache>
            </c:strRef>
          </c:tx>
          <c:spPr>
            <a:solidFill>
              <a:srgbClr val="C00000"/>
            </a:solidFill>
            <a:ln w="25400">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NPKremovalCA!$BA$63:$BA$123</c:f>
              <c:numCache>
                <c:formatCode>_(* #,##0_);_(* \(#,##0\);_(* "-"??_);_(@_)</c:formatCode>
                <c:ptCount val="61"/>
                <c:pt idx="0">
                  <c:v>2551.1836734693875</c:v>
                </c:pt>
                <c:pt idx="1">
                  <c:v>2506.721088435374</c:v>
                </c:pt>
                <c:pt idx="2">
                  <c:v>2575.9455782312925</c:v>
                </c:pt>
                <c:pt idx="3">
                  <c:v>2491.7551020408159</c:v>
                </c:pt>
                <c:pt idx="4">
                  <c:v>2975.7278911564626</c:v>
                </c:pt>
                <c:pt idx="5">
                  <c:v>2543.074829931973</c:v>
                </c:pt>
                <c:pt idx="6">
                  <c:v>2877.333333333333</c:v>
                </c:pt>
                <c:pt idx="7">
                  <c:v>2821.3877551020405</c:v>
                </c:pt>
                <c:pt idx="8">
                  <c:v>2999.8911564625851</c:v>
                </c:pt>
                <c:pt idx="9">
                  <c:v>2662.8027210884352</c:v>
                </c:pt>
                <c:pt idx="10">
                  <c:v>2395.7551020408159</c:v>
                </c:pt>
                <c:pt idx="11">
                  <c:v>2594.8843537414964</c:v>
                </c:pt>
                <c:pt idx="12">
                  <c:v>3006.9115646258506</c:v>
                </c:pt>
                <c:pt idx="13">
                  <c:v>2637.7687074829928</c:v>
                </c:pt>
                <c:pt idx="14">
                  <c:v>2815.6734693877547</c:v>
                </c:pt>
                <c:pt idx="15">
                  <c:v>3025.9591836734694</c:v>
                </c:pt>
                <c:pt idx="16">
                  <c:v>3015.4557823129248</c:v>
                </c:pt>
                <c:pt idx="17">
                  <c:v>3324.6258503401359</c:v>
                </c:pt>
                <c:pt idx="18">
                  <c:v>2974.8571428571427</c:v>
                </c:pt>
                <c:pt idx="19">
                  <c:v>3175.6734693877547</c:v>
                </c:pt>
                <c:pt idx="20">
                  <c:v>3347.1564625850338</c:v>
                </c:pt>
                <c:pt idx="21">
                  <c:v>3031.6734693877547</c:v>
                </c:pt>
                <c:pt idx="22">
                  <c:v>3328.5442176870747</c:v>
                </c:pt>
                <c:pt idx="23">
                  <c:v>3591.9455782312925</c:v>
                </c:pt>
                <c:pt idx="24">
                  <c:v>3312.979591836734</c:v>
                </c:pt>
                <c:pt idx="25">
                  <c:v>3649.0340136054419</c:v>
                </c:pt>
                <c:pt idx="26">
                  <c:v>3285.8231292517007</c:v>
                </c:pt>
                <c:pt idx="27">
                  <c:v>3450.9931972789118</c:v>
                </c:pt>
                <c:pt idx="28">
                  <c:v>3604.6258503401359</c:v>
                </c:pt>
                <c:pt idx="29">
                  <c:v>3394.6666666666665</c:v>
                </c:pt>
                <c:pt idx="30">
                  <c:v>4328.0544217687075</c:v>
                </c:pt>
                <c:pt idx="31">
                  <c:v>3978.3401360544212</c:v>
                </c:pt>
                <c:pt idx="32">
                  <c:v>4411.8639455782313</c:v>
                </c:pt>
                <c:pt idx="33">
                  <c:v>4599.8911564625851</c:v>
                </c:pt>
                <c:pt idx="34">
                  <c:v>4900.517006802721</c:v>
                </c:pt>
                <c:pt idx="35">
                  <c:v>5004.4081632653051</c:v>
                </c:pt>
                <c:pt idx="36">
                  <c:v>5193.9591836734689</c:v>
                </c:pt>
                <c:pt idx="37">
                  <c:v>5120.7619047619037</c:v>
                </c:pt>
                <c:pt idx="38">
                  <c:v>5479.8911564625851</c:v>
                </c:pt>
                <c:pt idx="39">
                  <c:v>5063.6734693877543</c:v>
                </c:pt>
                <c:pt idx="40">
                  <c:v>5645.2244897959181</c:v>
                </c:pt>
                <c:pt idx="41">
                  <c:v>6337.850340136054</c:v>
                </c:pt>
                <c:pt idx="42">
                  <c:v>6281.9591836734689</c:v>
                </c:pt>
                <c:pt idx="43">
                  <c:v>5319.9455782312916</c:v>
                </c:pt>
                <c:pt idx="44">
                  <c:v>6108.3537414965986</c:v>
                </c:pt>
                <c:pt idx="45">
                  <c:v>5985.4149659863942</c:v>
                </c:pt>
                <c:pt idx="46">
                  <c:v>5635.9183673469388</c:v>
                </c:pt>
                <c:pt idx="47">
                  <c:v>5488.9251700680261</c:v>
                </c:pt>
                <c:pt idx="48">
                  <c:v>5287.2380952380954</c:v>
                </c:pt>
                <c:pt idx="49">
                  <c:v>5027.0476190476184</c:v>
                </c:pt>
                <c:pt idx="50">
                  <c:v>5482.5034013605446</c:v>
                </c:pt>
                <c:pt idx="51">
                  <c:v>5571.8639455782313</c:v>
                </c:pt>
                <c:pt idx="52">
                  <c:v>5484.1904761904771</c:v>
                </c:pt>
                <c:pt idx="53">
                  <c:v>5709.2244897959181</c:v>
                </c:pt>
                <c:pt idx="54">
                  <c:v>5726.476190476189</c:v>
                </c:pt>
                <c:pt idx="55">
                  <c:v>5805.333333333333</c:v>
                </c:pt>
                <c:pt idx="56">
                  <c:v>5575.3469387755104</c:v>
                </c:pt>
                <c:pt idx="57">
                  <c:v>5746.3401360544212</c:v>
                </c:pt>
                <c:pt idx="58">
                  <c:v>5663.4557823129253</c:v>
                </c:pt>
                <c:pt idx="59">
                  <c:v>6826.1768707482988</c:v>
                </c:pt>
                <c:pt idx="60">
                  <c:v>6826.1768707482988</c:v>
                </c:pt>
              </c:numCache>
            </c:numRef>
          </c:val>
          <c:extLst>
            <c:ext xmlns:c16="http://schemas.microsoft.com/office/drawing/2014/chart" uri="{C3380CC4-5D6E-409C-BE32-E72D297353CC}">
              <c16:uniqueId val="{00000008-FB3E-904A-A856-8026D244CDC7}"/>
            </c:ext>
          </c:extLst>
        </c:ser>
        <c:dLbls>
          <c:showLegendKey val="0"/>
          <c:showVal val="0"/>
          <c:showCatName val="0"/>
          <c:showSerName val="0"/>
          <c:showPercent val="0"/>
          <c:showBubbleSize val="0"/>
        </c:dLbls>
        <c:axId val="217668880"/>
        <c:axId val="752298384"/>
      </c:areaChart>
      <c:catAx>
        <c:axId val="2176688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2400" b="0" i="0" u="none" strike="noStrike" kern="1200" baseline="0">
                <a:solidFill>
                  <a:schemeClr val="tx1"/>
                </a:solidFill>
                <a:latin typeface="+mn-lt"/>
                <a:ea typeface="+mn-ea"/>
                <a:cs typeface="+mn-cs"/>
              </a:defRPr>
            </a:pPr>
            <a:endParaRPr lang="en-US"/>
          </a:p>
        </c:txPr>
        <c:crossAx val="752298384"/>
        <c:crosses val="autoZero"/>
        <c:auto val="1"/>
        <c:lblAlgn val="ctr"/>
        <c:lblOffset val="100"/>
        <c:tickLblSkip val="10"/>
        <c:tickMarkSkip val="10"/>
        <c:noMultiLvlLbl val="0"/>
      </c:catAx>
      <c:valAx>
        <c:axId val="752298384"/>
        <c:scaling>
          <c:orientation val="minMax"/>
          <c:max val="12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1" i="0" u="none" strike="noStrike" kern="1200" baseline="0">
                    <a:solidFill>
                      <a:schemeClr val="tx1"/>
                    </a:solidFill>
                    <a:latin typeface="+mn-lt"/>
                    <a:ea typeface="+mn-ea"/>
                    <a:cs typeface="+mn-cs"/>
                  </a:defRPr>
                </a:pPr>
                <a:r>
                  <a:rPr lang="en-US" b="1"/>
                  <a:t>Phosphorus Removal, kt P</a:t>
                </a:r>
                <a:r>
                  <a:rPr lang="en-US" b="1" baseline="-25000"/>
                  <a:t>2</a:t>
                </a:r>
                <a:r>
                  <a:rPr lang="en-US" b="1"/>
                  <a:t>O</a:t>
                </a:r>
                <a:r>
                  <a:rPr lang="en-US" b="1" baseline="-25000"/>
                  <a:t>5</a:t>
                </a:r>
              </a:p>
            </c:rich>
          </c:tx>
          <c:layout>
            <c:manualLayout>
              <c:xMode val="edge"/>
              <c:yMode val="edge"/>
              <c:x val="1.7129308031222434E-2"/>
              <c:y val="0.22036288220514966"/>
            </c:manualLayout>
          </c:layout>
          <c:overlay val="0"/>
          <c:spPr>
            <a:noFill/>
            <a:ln>
              <a:noFill/>
            </a:ln>
            <a:effectLst/>
          </c:spPr>
          <c:txPr>
            <a:bodyPr rot="-54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2400" b="0" i="0" u="none" strike="noStrike" kern="1200" baseline="0">
                <a:solidFill>
                  <a:schemeClr val="tx1"/>
                </a:solidFill>
                <a:latin typeface="+mn-lt"/>
                <a:ea typeface="+mn-ea"/>
                <a:cs typeface="+mn-cs"/>
              </a:defRPr>
            </a:pPr>
            <a:endParaRPr lang="en-US"/>
          </a:p>
        </c:txPr>
        <c:crossAx val="217668880"/>
        <c:crosses val="autoZero"/>
        <c:crossBetween val="midCat"/>
        <c:dispUnits>
          <c:builtInUnit val="thousands"/>
        </c:dispUnits>
      </c:valAx>
      <c:spPr>
        <a:solidFill>
          <a:schemeClr val="bg1"/>
        </a:solidFill>
        <a:ln>
          <a:noFill/>
        </a:ln>
        <a:effectLst/>
      </c:spPr>
    </c:plotArea>
    <c:legend>
      <c:legendPos val="l"/>
      <c:layout>
        <c:manualLayout>
          <c:xMode val="edge"/>
          <c:yMode val="edge"/>
          <c:x val="0.11710733452582346"/>
          <c:y val="3.4181758903801748E-2"/>
          <c:w val="0.12782255472697099"/>
          <c:h val="0.41914729251224569"/>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accent5">
        <a:lumMod val="20000"/>
        <a:lumOff val="80000"/>
      </a:schemeClr>
    </a:solidFill>
    <a:ln w="9525" cap="flat" cmpd="sng" algn="ctr">
      <a:solidFill>
        <a:schemeClr val="tx1">
          <a:lumMod val="15000"/>
          <a:lumOff val="85000"/>
        </a:schemeClr>
      </a:solidFill>
      <a:round/>
    </a:ln>
    <a:effectLst/>
  </c:spPr>
  <c:txPr>
    <a:bodyPr/>
    <a:lstStyle/>
    <a:p>
      <a:pPr>
        <a:defRPr sz="2400">
          <a:solidFill>
            <a:schemeClr val="tx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600" b="1" i="0" u="none" strike="noStrike" kern="1200" spc="0" baseline="0">
                <a:solidFill>
                  <a:schemeClr val="tx1"/>
                </a:solidFill>
                <a:latin typeface="+mn-lt"/>
                <a:ea typeface="+mn-ea"/>
                <a:cs typeface="+mn-cs"/>
              </a:defRPr>
            </a:pPr>
            <a:r>
              <a:rPr lang="en-US"/>
              <a:t>Crop Potassium Removal - Canada</a:t>
            </a:r>
          </a:p>
        </c:rich>
      </c:tx>
      <c:layout>
        <c:manualLayout>
          <c:xMode val="edge"/>
          <c:yMode val="edge"/>
          <c:x val="0.32432014252441227"/>
          <c:y val="4.8848571224165707E-2"/>
        </c:manualLayout>
      </c:layout>
      <c:overlay val="0"/>
      <c:spPr>
        <a:noFill/>
        <a:ln>
          <a:noFill/>
        </a:ln>
        <a:effectLst/>
      </c:spPr>
      <c:txPr>
        <a:bodyPr rot="0" spcFirstLastPara="1" vertOverflow="ellipsis" vert="horz" wrap="square" anchor="ctr" anchorCtr="1"/>
        <a:lstStyle/>
        <a:p>
          <a:pPr>
            <a:defRPr sz="36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945703578123703"/>
          <c:y val="2.3999440218940064E-2"/>
          <c:w val="0.86562680734022457"/>
          <c:h val="0.87851747667481206"/>
        </c:manualLayout>
      </c:layout>
      <c:areaChart>
        <c:grouping val="stacked"/>
        <c:varyColors val="0"/>
        <c:ser>
          <c:idx val="1"/>
          <c:order val="0"/>
          <c:tx>
            <c:strRef>
              <c:f>NPKremovalCA!$BF$8</c:f>
              <c:strCache>
                <c:ptCount val="1"/>
                <c:pt idx="0">
                  <c:v>Soybean</c:v>
                </c:pt>
              </c:strCache>
            </c:strRef>
          </c:tx>
          <c:spPr>
            <a:solidFill>
              <a:srgbClr val="DCD98C"/>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NPKremovalCA!$BF$63:$BF$123</c:f>
              <c:numCache>
                <c:formatCode>_(* #,##0_);_(* \(#,##0\);_(* "-"??_);_(@_)</c:formatCode>
                <c:ptCount val="61"/>
                <c:pt idx="0">
                  <c:v>3596</c:v>
                </c:pt>
                <c:pt idx="1">
                  <c:v>2722</c:v>
                </c:pt>
                <c:pt idx="2">
                  <c:v>3798</c:v>
                </c:pt>
                <c:pt idx="3">
                  <c:v>4370</c:v>
                </c:pt>
                <c:pt idx="4">
                  <c:v>4906</c:v>
                </c:pt>
                <c:pt idx="5">
                  <c:v>4404</c:v>
                </c:pt>
                <c:pt idx="6">
                  <c:v>4914</c:v>
                </c:pt>
                <c:pt idx="7">
                  <c:v>4172</c:v>
                </c:pt>
                <c:pt idx="8">
                  <c:v>5652</c:v>
                </c:pt>
                <c:pt idx="9">
                  <c:v>5596</c:v>
                </c:pt>
                <c:pt idx="10">
                  <c:v>7496</c:v>
                </c:pt>
                <c:pt idx="11">
                  <c:v>7930</c:v>
                </c:pt>
                <c:pt idx="12">
                  <c:v>6014</c:v>
                </c:pt>
                <c:pt idx="13">
                  <c:v>7336</c:v>
                </c:pt>
                <c:pt idx="14">
                  <c:v>5008</c:v>
                </c:pt>
                <c:pt idx="15">
                  <c:v>11600</c:v>
                </c:pt>
                <c:pt idx="16">
                  <c:v>10312</c:v>
                </c:pt>
                <c:pt idx="17">
                  <c:v>13146</c:v>
                </c:pt>
                <c:pt idx="18">
                  <c:v>13796</c:v>
                </c:pt>
                <c:pt idx="19">
                  <c:v>12136</c:v>
                </c:pt>
                <c:pt idx="20">
                  <c:v>16960</c:v>
                </c:pt>
                <c:pt idx="21">
                  <c:v>14700</c:v>
                </c:pt>
                <c:pt idx="22">
                  <c:v>18340</c:v>
                </c:pt>
                <c:pt idx="23">
                  <c:v>20240</c:v>
                </c:pt>
                <c:pt idx="24">
                  <c:v>19196</c:v>
                </c:pt>
                <c:pt idx="25">
                  <c:v>25394</c:v>
                </c:pt>
                <c:pt idx="26">
                  <c:v>23052</c:v>
                </c:pt>
                <c:pt idx="27">
                  <c:v>24374</c:v>
                </c:pt>
                <c:pt idx="28">
                  <c:v>25242</c:v>
                </c:pt>
                <c:pt idx="29">
                  <c:v>29198</c:v>
                </c:pt>
                <c:pt idx="30">
                  <c:v>29066</c:v>
                </c:pt>
                <c:pt idx="31">
                  <c:v>38898</c:v>
                </c:pt>
                <c:pt idx="32">
                  <c:v>45074</c:v>
                </c:pt>
                <c:pt idx="33">
                  <c:v>45950</c:v>
                </c:pt>
                <c:pt idx="34">
                  <c:v>43390</c:v>
                </c:pt>
                <c:pt idx="35">
                  <c:v>54754</c:v>
                </c:pt>
                <c:pt idx="36">
                  <c:v>54732</c:v>
                </c:pt>
                <c:pt idx="37">
                  <c:v>55618</c:v>
                </c:pt>
                <c:pt idx="38">
                  <c:v>54060</c:v>
                </c:pt>
                <c:pt idx="39">
                  <c:v>32704</c:v>
                </c:pt>
                <c:pt idx="40">
                  <c:v>46714</c:v>
                </c:pt>
                <c:pt idx="41">
                  <c:v>45466</c:v>
                </c:pt>
                <c:pt idx="42">
                  <c:v>60878</c:v>
                </c:pt>
                <c:pt idx="43">
                  <c:v>63112</c:v>
                </c:pt>
                <c:pt idx="44">
                  <c:v>69310</c:v>
                </c:pt>
                <c:pt idx="45">
                  <c:v>53724</c:v>
                </c:pt>
                <c:pt idx="46">
                  <c:v>66718</c:v>
                </c:pt>
                <c:pt idx="47">
                  <c:v>71632</c:v>
                </c:pt>
                <c:pt idx="48">
                  <c:v>88892</c:v>
                </c:pt>
                <c:pt idx="49">
                  <c:v>89330</c:v>
                </c:pt>
                <c:pt idx="50">
                  <c:v>101728</c:v>
                </c:pt>
                <c:pt idx="51">
                  <c:v>107118</c:v>
                </c:pt>
                <c:pt idx="52">
                  <c:v>120896</c:v>
                </c:pt>
                <c:pt idx="53">
                  <c:v>129126</c:v>
                </c:pt>
                <c:pt idx="54">
                  <c:v>131930</c:v>
                </c:pt>
                <c:pt idx="55">
                  <c:v>154332</c:v>
                </c:pt>
                <c:pt idx="56">
                  <c:v>148332</c:v>
                </c:pt>
                <c:pt idx="57">
                  <c:v>122900</c:v>
                </c:pt>
                <c:pt idx="58">
                  <c:v>127170</c:v>
                </c:pt>
                <c:pt idx="59">
                  <c:v>125436.7</c:v>
                </c:pt>
                <c:pt idx="60">
                  <c:v>130863.16</c:v>
                </c:pt>
              </c:numCache>
            </c:numRef>
          </c:val>
          <c:extLst>
            <c:ext xmlns:c16="http://schemas.microsoft.com/office/drawing/2014/chart" uri="{C3380CC4-5D6E-409C-BE32-E72D297353CC}">
              <c16:uniqueId val="{00000000-ECC4-C74D-B44F-844E13C54B1A}"/>
            </c:ext>
          </c:extLst>
        </c:ser>
        <c:ser>
          <c:idx val="2"/>
          <c:order val="1"/>
          <c:tx>
            <c:strRef>
              <c:f>NPKremovalCA!$BG$8</c:f>
              <c:strCache>
                <c:ptCount val="1"/>
                <c:pt idx="0">
                  <c:v>Maize</c:v>
                </c:pt>
              </c:strCache>
            </c:strRef>
          </c:tx>
          <c:spPr>
            <a:solidFill>
              <a:srgbClr val="F8ED00"/>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NPKremovalCA!$BG$63:$BG$123</c:f>
              <c:numCache>
                <c:formatCode>_(* #,##0_);_(* \(#,##0\);_(* "-"??_);_(@_)</c:formatCode>
                <c:ptCount val="61"/>
                <c:pt idx="0">
                  <c:v>3817.8</c:v>
                </c:pt>
                <c:pt idx="1">
                  <c:v>4138.2</c:v>
                </c:pt>
                <c:pt idx="2">
                  <c:v>6039.9</c:v>
                </c:pt>
                <c:pt idx="3">
                  <c:v>6803.1</c:v>
                </c:pt>
                <c:pt idx="4">
                  <c:v>7585.2</c:v>
                </c:pt>
                <c:pt idx="5">
                  <c:v>8472.6</c:v>
                </c:pt>
                <c:pt idx="6">
                  <c:v>9345.6</c:v>
                </c:pt>
                <c:pt idx="7">
                  <c:v>8474.4</c:v>
                </c:pt>
                <c:pt idx="8">
                  <c:v>11852.1</c:v>
                </c:pt>
                <c:pt idx="9">
                  <c:v>13236.75</c:v>
                </c:pt>
                <c:pt idx="10">
                  <c:v>11550.6</c:v>
                </c:pt>
                <c:pt idx="11">
                  <c:v>12958.65</c:v>
                </c:pt>
                <c:pt idx="12">
                  <c:v>11790.45</c:v>
                </c:pt>
                <c:pt idx="13">
                  <c:v>16401.150000000001</c:v>
                </c:pt>
                <c:pt idx="14">
                  <c:v>16916.400000000001</c:v>
                </c:pt>
                <c:pt idx="15">
                  <c:v>19119.599999999999</c:v>
                </c:pt>
                <c:pt idx="16">
                  <c:v>20159.099999999999</c:v>
                </c:pt>
                <c:pt idx="17">
                  <c:v>23742.45</c:v>
                </c:pt>
                <c:pt idx="18">
                  <c:v>25889.4</c:v>
                </c:pt>
                <c:pt idx="19">
                  <c:v>30071.7</c:v>
                </c:pt>
                <c:pt idx="20">
                  <c:v>29350.35</c:v>
                </c:pt>
                <c:pt idx="21">
                  <c:v>26688.6</c:v>
                </c:pt>
                <c:pt idx="22">
                  <c:v>30498.75</c:v>
                </c:pt>
                <c:pt idx="23">
                  <c:v>31364.55</c:v>
                </c:pt>
                <c:pt idx="24">
                  <c:v>26602.65</c:v>
                </c:pt>
                <c:pt idx="25">
                  <c:v>31791.15</c:v>
                </c:pt>
                <c:pt idx="26">
                  <c:v>24522.75</c:v>
                </c:pt>
                <c:pt idx="27">
                  <c:v>29569.05</c:v>
                </c:pt>
                <c:pt idx="28">
                  <c:v>31799.7</c:v>
                </c:pt>
                <c:pt idx="29">
                  <c:v>33356.25</c:v>
                </c:pt>
                <c:pt idx="30">
                  <c:v>21971.7</c:v>
                </c:pt>
                <c:pt idx="31">
                  <c:v>30398.400000000001</c:v>
                </c:pt>
                <c:pt idx="32">
                  <c:v>32354.55</c:v>
                </c:pt>
                <c:pt idx="33">
                  <c:v>32764.05</c:v>
                </c:pt>
                <c:pt idx="34">
                  <c:v>33937.65</c:v>
                </c:pt>
                <c:pt idx="35">
                  <c:v>32309.1</c:v>
                </c:pt>
                <c:pt idx="36">
                  <c:v>40285.800000000003</c:v>
                </c:pt>
                <c:pt idx="37">
                  <c:v>41225.85</c:v>
                </c:pt>
                <c:pt idx="38">
                  <c:v>31291.65</c:v>
                </c:pt>
                <c:pt idx="39">
                  <c:v>37751.4</c:v>
                </c:pt>
                <c:pt idx="40">
                  <c:v>40494.6</c:v>
                </c:pt>
                <c:pt idx="41">
                  <c:v>43142.85</c:v>
                </c:pt>
                <c:pt idx="42">
                  <c:v>39765.599999999999</c:v>
                </c:pt>
                <c:pt idx="43">
                  <c:v>41994.9</c:v>
                </c:pt>
                <c:pt idx="44">
                  <c:v>40454.1</c:v>
                </c:pt>
                <c:pt idx="45">
                  <c:v>52419.15</c:v>
                </c:pt>
                <c:pt idx="46">
                  <c:v>47892.6</c:v>
                </c:pt>
                <c:pt idx="47">
                  <c:v>44082.9</c:v>
                </c:pt>
                <c:pt idx="48">
                  <c:v>54194.85</c:v>
                </c:pt>
                <c:pt idx="49">
                  <c:v>51114.15</c:v>
                </c:pt>
                <c:pt idx="50">
                  <c:v>58770.45</c:v>
                </c:pt>
                <c:pt idx="51">
                  <c:v>63858.15</c:v>
                </c:pt>
                <c:pt idx="52">
                  <c:v>52228.800000000003</c:v>
                </c:pt>
                <c:pt idx="53">
                  <c:v>61557.75</c:v>
                </c:pt>
                <c:pt idx="54">
                  <c:v>62500.5</c:v>
                </c:pt>
                <c:pt idx="55">
                  <c:v>63429.75</c:v>
                </c:pt>
                <c:pt idx="56">
                  <c:v>62481.599999999999</c:v>
                </c:pt>
                <c:pt idx="57">
                  <c:v>60317.55</c:v>
                </c:pt>
                <c:pt idx="58">
                  <c:v>61034.85</c:v>
                </c:pt>
                <c:pt idx="59">
                  <c:v>62927.3655</c:v>
                </c:pt>
                <c:pt idx="60">
                  <c:v>65424.951000000001</c:v>
                </c:pt>
              </c:numCache>
            </c:numRef>
          </c:val>
          <c:extLst>
            <c:ext xmlns:c16="http://schemas.microsoft.com/office/drawing/2014/chart" uri="{C3380CC4-5D6E-409C-BE32-E72D297353CC}">
              <c16:uniqueId val="{00000001-ECC4-C74D-B44F-844E13C54B1A}"/>
            </c:ext>
          </c:extLst>
        </c:ser>
        <c:ser>
          <c:idx val="3"/>
          <c:order val="2"/>
          <c:tx>
            <c:strRef>
              <c:f>NPKremovalCA!$BH$8</c:f>
              <c:strCache>
                <c:ptCount val="1"/>
                <c:pt idx="0">
                  <c:v>Wheat</c:v>
                </c:pt>
              </c:strCache>
            </c:strRef>
          </c:tx>
          <c:spPr>
            <a:solidFill>
              <a:schemeClr val="accent4">
                <a:lumMod val="60000"/>
                <a:lumOff val="40000"/>
              </a:schemeClr>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NPKremovalCA!$BH$63:$BH$123</c:f>
              <c:numCache>
                <c:formatCode>_(* #,##0_);_(* \(#,##0\);_(* "-"??_);_(@_)</c:formatCode>
                <c:ptCount val="61"/>
                <c:pt idx="0">
                  <c:v>81585.285000000003</c:v>
                </c:pt>
                <c:pt idx="1">
                  <c:v>104355.145</c:v>
                </c:pt>
                <c:pt idx="2">
                  <c:v>86648.639999999999</c:v>
                </c:pt>
                <c:pt idx="3">
                  <c:v>93671.934999999998</c:v>
                </c:pt>
                <c:pt idx="4">
                  <c:v>119339.30499999999</c:v>
                </c:pt>
                <c:pt idx="5">
                  <c:v>85523.184999999998</c:v>
                </c:pt>
                <c:pt idx="6">
                  <c:v>93759.12</c:v>
                </c:pt>
                <c:pt idx="7">
                  <c:v>96820.134999999995</c:v>
                </c:pt>
                <c:pt idx="8">
                  <c:v>47822.165000000001</c:v>
                </c:pt>
                <c:pt idx="9">
                  <c:v>76383.070000000007</c:v>
                </c:pt>
                <c:pt idx="10">
                  <c:v>76926.585000000006</c:v>
                </c:pt>
                <c:pt idx="11">
                  <c:v>85649.854999999996</c:v>
                </c:pt>
                <c:pt idx="12">
                  <c:v>70502.19</c:v>
                </c:pt>
                <c:pt idx="13">
                  <c:v>90532.479999999996</c:v>
                </c:pt>
                <c:pt idx="14">
                  <c:v>125009.3722</c:v>
                </c:pt>
                <c:pt idx="15">
                  <c:v>105251.11</c:v>
                </c:pt>
                <c:pt idx="16">
                  <c:v>112018.68</c:v>
                </c:pt>
                <c:pt idx="17">
                  <c:v>91140.39</c:v>
                </c:pt>
                <c:pt idx="18">
                  <c:v>102244.42</c:v>
                </c:pt>
                <c:pt idx="19">
                  <c:v>131451.66</c:v>
                </c:pt>
                <c:pt idx="20">
                  <c:v>141588.17499999999</c:v>
                </c:pt>
                <c:pt idx="21">
                  <c:v>140260.26</c:v>
                </c:pt>
                <c:pt idx="22">
                  <c:v>112295.87</c:v>
                </c:pt>
                <c:pt idx="23">
                  <c:v>128536.66</c:v>
                </c:pt>
                <c:pt idx="24">
                  <c:v>166204.29</c:v>
                </c:pt>
                <c:pt idx="25">
                  <c:v>137510.09</c:v>
                </c:pt>
                <c:pt idx="26">
                  <c:v>84337.31</c:v>
                </c:pt>
                <c:pt idx="27">
                  <c:v>131419.85999999999</c:v>
                </c:pt>
                <c:pt idx="28">
                  <c:v>170120.99</c:v>
                </c:pt>
                <c:pt idx="29">
                  <c:v>169311.68</c:v>
                </c:pt>
                <c:pt idx="30">
                  <c:v>158349.16</c:v>
                </c:pt>
                <c:pt idx="31">
                  <c:v>144297.26999999999</c:v>
                </c:pt>
                <c:pt idx="32">
                  <c:v>121473.35</c:v>
                </c:pt>
                <c:pt idx="33">
                  <c:v>132443.82</c:v>
                </c:pt>
                <c:pt idx="34">
                  <c:v>157947.42000000001</c:v>
                </c:pt>
                <c:pt idx="35">
                  <c:v>128786.82</c:v>
                </c:pt>
                <c:pt idx="36">
                  <c:v>127636.19</c:v>
                </c:pt>
                <c:pt idx="37">
                  <c:v>142887.47</c:v>
                </c:pt>
                <c:pt idx="38">
                  <c:v>140638.15</c:v>
                </c:pt>
                <c:pt idx="39">
                  <c:v>109340.06</c:v>
                </c:pt>
                <c:pt idx="40">
                  <c:v>84594.89</c:v>
                </c:pt>
                <c:pt idx="41">
                  <c:v>122157.58</c:v>
                </c:pt>
                <c:pt idx="42">
                  <c:v>131416.15</c:v>
                </c:pt>
                <c:pt idx="43">
                  <c:v>136464.93</c:v>
                </c:pt>
                <c:pt idx="44">
                  <c:v>133906.62</c:v>
                </c:pt>
                <c:pt idx="45">
                  <c:v>106479.12</c:v>
                </c:pt>
                <c:pt idx="46">
                  <c:v>151681.76</c:v>
                </c:pt>
                <c:pt idx="47">
                  <c:v>142834.47</c:v>
                </c:pt>
                <c:pt idx="48">
                  <c:v>123487.88</c:v>
                </c:pt>
                <c:pt idx="49">
                  <c:v>134026.4</c:v>
                </c:pt>
                <c:pt idx="50">
                  <c:v>144403.79999999999</c:v>
                </c:pt>
                <c:pt idx="51">
                  <c:v>199222.23</c:v>
                </c:pt>
                <c:pt idx="52">
                  <c:v>156043.13</c:v>
                </c:pt>
                <c:pt idx="53">
                  <c:v>146531.22</c:v>
                </c:pt>
                <c:pt idx="54">
                  <c:v>170341.47</c:v>
                </c:pt>
                <c:pt idx="55">
                  <c:v>160999.69</c:v>
                </c:pt>
                <c:pt idx="56">
                  <c:v>171465.07</c:v>
                </c:pt>
                <c:pt idx="57">
                  <c:v>173149.94</c:v>
                </c:pt>
                <c:pt idx="58">
                  <c:v>187817.16</c:v>
                </c:pt>
                <c:pt idx="59">
                  <c:v>118169.33</c:v>
                </c:pt>
                <c:pt idx="60">
                  <c:v>179265.51990000001</c:v>
                </c:pt>
              </c:numCache>
            </c:numRef>
          </c:val>
          <c:extLst>
            <c:ext xmlns:c16="http://schemas.microsoft.com/office/drawing/2014/chart" uri="{C3380CC4-5D6E-409C-BE32-E72D297353CC}">
              <c16:uniqueId val="{00000002-ECC4-C74D-B44F-844E13C54B1A}"/>
            </c:ext>
          </c:extLst>
        </c:ser>
        <c:ser>
          <c:idx val="4"/>
          <c:order val="3"/>
          <c:tx>
            <c:strRef>
              <c:f>NPKremovalCA!$BI$8</c:f>
              <c:strCache>
                <c:ptCount val="1"/>
                <c:pt idx="0">
                  <c:v>Other grains</c:v>
                </c:pt>
              </c:strCache>
            </c:strRef>
          </c:tx>
          <c:spPr>
            <a:solidFill>
              <a:schemeClr val="accent4">
                <a:lumMod val="40000"/>
                <a:lumOff val="60000"/>
              </a:schemeClr>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NPKremovalCA!$BI$63:$BI$123</c:f>
              <c:numCache>
                <c:formatCode>_(* #,##0_);_(* \(#,##0\);_(* "-"??_);_(@_)</c:formatCode>
                <c:ptCount val="61"/>
                <c:pt idx="0">
                  <c:v>80031.134999999995</c:v>
                </c:pt>
                <c:pt idx="1">
                  <c:v>83861.205000000002</c:v>
                </c:pt>
                <c:pt idx="2">
                  <c:v>67025.285000000003</c:v>
                </c:pt>
                <c:pt idx="3">
                  <c:v>81123.990000000005</c:v>
                </c:pt>
                <c:pt idx="4">
                  <c:v>89827.244999999995</c:v>
                </c:pt>
                <c:pt idx="5">
                  <c:v>75910.39</c:v>
                </c:pt>
                <c:pt idx="6">
                  <c:v>92995.88</c:v>
                </c:pt>
                <c:pt idx="7">
                  <c:v>99860.464999999997</c:v>
                </c:pt>
                <c:pt idx="8">
                  <c:v>107083.30499999999</c:v>
                </c:pt>
                <c:pt idx="9">
                  <c:v>137862.82999999999</c:v>
                </c:pt>
                <c:pt idx="10">
                  <c:v>118441.42</c:v>
                </c:pt>
                <c:pt idx="11">
                  <c:v>112885.77499999999</c:v>
                </c:pt>
                <c:pt idx="12">
                  <c:v>95411.955000000002</c:v>
                </c:pt>
                <c:pt idx="13">
                  <c:v>104633.61</c:v>
                </c:pt>
                <c:pt idx="14">
                  <c:v>111187.39580000001</c:v>
                </c:pt>
                <c:pt idx="15">
                  <c:v>116637.765</c:v>
                </c:pt>
                <c:pt idx="16">
                  <c:v>104347.45</c:v>
                </c:pt>
                <c:pt idx="17">
                  <c:v>86530.38</c:v>
                </c:pt>
                <c:pt idx="18">
                  <c:v>105544.15</c:v>
                </c:pt>
                <c:pt idx="19">
                  <c:v>125029.795</c:v>
                </c:pt>
                <c:pt idx="20">
                  <c:v>129474.95</c:v>
                </c:pt>
                <c:pt idx="21">
                  <c:v>96508.68</c:v>
                </c:pt>
                <c:pt idx="22">
                  <c:v>95453.29</c:v>
                </c:pt>
                <c:pt idx="23">
                  <c:v>110230.72</c:v>
                </c:pt>
                <c:pt idx="24">
                  <c:v>124995.55</c:v>
                </c:pt>
                <c:pt idx="25">
                  <c:v>118500.98</c:v>
                </c:pt>
                <c:pt idx="26">
                  <c:v>92174.52</c:v>
                </c:pt>
                <c:pt idx="27">
                  <c:v>107188.17</c:v>
                </c:pt>
                <c:pt idx="28">
                  <c:v>113637.35</c:v>
                </c:pt>
                <c:pt idx="29">
                  <c:v>94190</c:v>
                </c:pt>
                <c:pt idx="30">
                  <c:v>95966.48</c:v>
                </c:pt>
                <c:pt idx="31">
                  <c:v>114307.77</c:v>
                </c:pt>
                <c:pt idx="32">
                  <c:v>106212.22</c:v>
                </c:pt>
                <c:pt idx="33">
                  <c:v>110305.31</c:v>
                </c:pt>
                <c:pt idx="34">
                  <c:v>135557.16</c:v>
                </c:pt>
                <c:pt idx="35">
                  <c:v>117140.82</c:v>
                </c:pt>
                <c:pt idx="36">
                  <c:v>114613.79</c:v>
                </c:pt>
                <c:pt idx="37">
                  <c:v>115632.91</c:v>
                </c:pt>
                <c:pt idx="38">
                  <c:v>113375.96</c:v>
                </c:pt>
                <c:pt idx="39">
                  <c:v>92778.1</c:v>
                </c:pt>
                <c:pt idx="40">
                  <c:v>70346.69</c:v>
                </c:pt>
                <c:pt idx="41">
                  <c:v>105997.64</c:v>
                </c:pt>
                <c:pt idx="42">
                  <c:v>109370.37</c:v>
                </c:pt>
                <c:pt idx="43">
                  <c:v>101655.97</c:v>
                </c:pt>
                <c:pt idx="44">
                  <c:v>91304.6</c:v>
                </c:pt>
                <c:pt idx="45">
                  <c:v>103697</c:v>
                </c:pt>
                <c:pt idx="46">
                  <c:v>107465.88</c:v>
                </c:pt>
                <c:pt idx="47">
                  <c:v>84193.7</c:v>
                </c:pt>
                <c:pt idx="48">
                  <c:v>68770.14</c:v>
                </c:pt>
                <c:pt idx="49">
                  <c:v>74514.97</c:v>
                </c:pt>
                <c:pt idx="50">
                  <c:v>73536.100000000006</c:v>
                </c:pt>
                <c:pt idx="51">
                  <c:v>94472.06</c:v>
                </c:pt>
                <c:pt idx="52">
                  <c:v>67603.070000000007</c:v>
                </c:pt>
                <c:pt idx="53">
                  <c:v>77883.570000000007</c:v>
                </c:pt>
                <c:pt idx="54">
                  <c:v>82079.98</c:v>
                </c:pt>
                <c:pt idx="55">
                  <c:v>77895.02</c:v>
                </c:pt>
                <c:pt idx="56">
                  <c:v>79339.48</c:v>
                </c:pt>
                <c:pt idx="57">
                  <c:v>97943</c:v>
                </c:pt>
                <c:pt idx="58">
                  <c:v>103346.54</c:v>
                </c:pt>
                <c:pt idx="59">
                  <c:v>67039.315400000007</c:v>
                </c:pt>
                <c:pt idx="60">
                  <c:v>102218.3342</c:v>
                </c:pt>
              </c:numCache>
            </c:numRef>
          </c:val>
          <c:extLst>
            <c:ext xmlns:c16="http://schemas.microsoft.com/office/drawing/2014/chart" uri="{C3380CC4-5D6E-409C-BE32-E72D297353CC}">
              <c16:uniqueId val="{00000003-ECC4-C74D-B44F-844E13C54B1A}"/>
            </c:ext>
          </c:extLst>
        </c:ser>
        <c:ser>
          <c:idx val="5"/>
          <c:order val="4"/>
          <c:tx>
            <c:strRef>
              <c:f>NPKremovalCA!$BJ$8</c:f>
              <c:strCache>
                <c:ptCount val="1"/>
                <c:pt idx="0">
                  <c:v>Canola</c:v>
                </c:pt>
              </c:strCache>
            </c:strRef>
          </c:tx>
          <c:spPr>
            <a:solidFill>
              <a:srgbClr val="FFFF00"/>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NPKremovalCA!$BJ$63:$BJ$123</c:f>
              <c:numCache>
                <c:formatCode>_(* #,##0_);_(* \(#,##0\);_(* "-"??_);_(@_)</c:formatCode>
                <c:ptCount val="61"/>
                <c:pt idx="0">
                  <c:v>1052.5679999999998</c:v>
                </c:pt>
                <c:pt idx="1">
                  <c:v>1500.8399999999997</c:v>
                </c:pt>
                <c:pt idx="2">
                  <c:v>2375.9999999999995</c:v>
                </c:pt>
                <c:pt idx="3">
                  <c:v>4059.7919999999995</c:v>
                </c:pt>
                <c:pt idx="4">
                  <c:v>4633.9919999999993</c:v>
                </c:pt>
                <c:pt idx="5">
                  <c:v>4463.7119999999986</c:v>
                </c:pt>
                <c:pt idx="6">
                  <c:v>3495.8879999999995</c:v>
                </c:pt>
                <c:pt idx="7">
                  <c:v>6021.5759999999991</c:v>
                </c:pt>
                <c:pt idx="8">
                  <c:v>13040.279999999999</c:v>
                </c:pt>
                <c:pt idx="9">
                  <c:v>17153.927999999996</c:v>
                </c:pt>
                <c:pt idx="10">
                  <c:v>10436.183999999997</c:v>
                </c:pt>
                <c:pt idx="11">
                  <c:v>9691.7039999999979</c:v>
                </c:pt>
                <c:pt idx="12">
                  <c:v>9214.9199999999983</c:v>
                </c:pt>
                <c:pt idx="13">
                  <c:v>14566.463999999998</c:v>
                </c:pt>
                <c:pt idx="14">
                  <c:v>6628.2479999999987</c:v>
                </c:pt>
                <c:pt idx="15">
                  <c:v>15626.951999999997</c:v>
                </c:pt>
                <c:pt idx="16">
                  <c:v>27697.031999999996</c:v>
                </c:pt>
                <c:pt idx="17">
                  <c:v>27015.911999999997</c:v>
                </c:pt>
                <c:pt idx="18">
                  <c:v>19668.527999999995</c:v>
                </c:pt>
                <c:pt idx="19">
                  <c:v>14640.119999999999</c:v>
                </c:pt>
                <c:pt idx="20">
                  <c:v>17567.351999999995</c:v>
                </c:pt>
                <c:pt idx="21">
                  <c:v>20538.935999999998</c:v>
                </c:pt>
                <c:pt idx="22">
                  <c:v>27022.247999999996</c:v>
                </c:pt>
                <c:pt idx="23">
                  <c:v>27703.367999999995</c:v>
                </c:pt>
                <c:pt idx="24">
                  <c:v>29412.503999999997</c:v>
                </c:pt>
                <c:pt idx="25">
                  <c:v>29458.439999999995</c:v>
                </c:pt>
                <c:pt idx="26">
                  <c:v>33408.935999999994</c:v>
                </c:pt>
                <c:pt idx="27">
                  <c:v>25416.863999999998</c:v>
                </c:pt>
                <c:pt idx="28">
                  <c:v>25865.927999999996</c:v>
                </c:pt>
                <c:pt idx="29">
                  <c:v>33455.663999999997</c:v>
                </c:pt>
                <c:pt idx="30">
                  <c:v>30669.407999999996</c:v>
                </c:pt>
                <c:pt idx="31">
                  <c:v>43757.207999999991</c:v>
                </c:pt>
                <c:pt idx="32">
                  <c:v>57281.399999999994</c:v>
                </c:pt>
                <c:pt idx="33">
                  <c:v>50958.863999999994</c:v>
                </c:pt>
                <c:pt idx="34">
                  <c:v>40093.41599999999</c:v>
                </c:pt>
                <c:pt idx="35">
                  <c:v>50633.351999999992</c:v>
                </c:pt>
                <c:pt idx="36">
                  <c:v>60534.935999999994</c:v>
                </c:pt>
                <c:pt idx="37">
                  <c:v>69682.535999999978</c:v>
                </c:pt>
                <c:pt idx="38">
                  <c:v>57065.975999999995</c:v>
                </c:pt>
                <c:pt idx="39">
                  <c:v>39735.431999999993</c:v>
                </c:pt>
                <c:pt idx="40">
                  <c:v>35802.359999999993</c:v>
                </c:pt>
                <c:pt idx="41">
                  <c:v>53627.903999999995</c:v>
                </c:pt>
                <c:pt idx="42">
                  <c:v>60774.911999999989</c:v>
                </c:pt>
                <c:pt idx="43">
                  <c:v>75107.73599999999</c:v>
                </c:pt>
                <c:pt idx="44">
                  <c:v>71282.375999999989</c:v>
                </c:pt>
                <c:pt idx="45">
                  <c:v>76119.911999999982</c:v>
                </c:pt>
                <c:pt idx="46">
                  <c:v>100147.60799999998</c:v>
                </c:pt>
                <c:pt idx="47">
                  <c:v>102152.95199999999</c:v>
                </c:pt>
                <c:pt idx="48">
                  <c:v>101285.71199999998</c:v>
                </c:pt>
                <c:pt idx="49">
                  <c:v>115696.15199999999</c:v>
                </c:pt>
                <c:pt idx="50">
                  <c:v>109838.51999999999</c:v>
                </c:pt>
                <c:pt idx="51">
                  <c:v>146923.91999999998</c:v>
                </c:pt>
                <c:pt idx="52">
                  <c:v>129967.99199999998</c:v>
                </c:pt>
                <c:pt idx="53">
                  <c:v>145541.87999999998</c:v>
                </c:pt>
                <c:pt idx="54">
                  <c:v>155225.66399999996</c:v>
                </c:pt>
                <c:pt idx="55">
                  <c:v>169948.15199999997</c:v>
                </c:pt>
                <c:pt idx="56">
                  <c:v>164130.11999999997</c:v>
                </c:pt>
                <c:pt idx="57">
                  <c:v>157705.41599999997</c:v>
                </c:pt>
                <c:pt idx="58">
                  <c:v>154318.82399999996</c:v>
                </c:pt>
                <c:pt idx="59">
                  <c:v>108958.62383999999</c:v>
                </c:pt>
                <c:pt idx="60">
                  <c:v>143936.29007999998</c:v>
                </c:pt>
              </c:numCache>
            </c:numRef>
          </c:val>
          <c:extLst>
            <c:ext xmlns:c16="http://schemas.microsoft.com/office/drawing/2014/chart" uri="{C3380CC4-5D6E-409C-BE32-E72D297353CC}">
              <c16:uniqueId val="{00000004-ECC4-C74D-B44F-844E13C54B1A}"/>
            </c:ext>
          </c:extLst>
        </c:ser>
        <c:ser>
          <c:idx val="6"/>
          <c:order val="5"/>
          <c:tx>
            <c:strRef>
              <c:f>NPKremovalCA!$BK$8</c:f>
              <c:strCache>
                <c:ptCount val="1"/>
                <c:pt idx="0">
                  <c:v>Pulses</c:v>
                </c:pt>
              </c:strCache>
            </c:strRef>
          </c:tx>
          <c:spPr>
            <a:solidFill>
              <a:schemeClr val="accent2">
                <a:lumMod val="60000"/>
                <a:lumOff val="40000"/>
              </a:schemeClr>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NPKremovalCA!$BK$63:$BK$123</c:f>
              <c:numCache>
                <c:formatCode>_(* #,##0_);_(* \(#,##0\);_(* "-"??_);_(@_)</c:formatCode>
                <c:ptCount val="61"/>
                <c:pt idx="0">
                  <c:v>845.10419999999999</c:v>
                </c:pt>
                <c:pt idx="1">
                  <c:v>959.8248000000001</c:v>
                </c:pt>
                <c:pt idx="2">
                  <c:v>1393.4453999999998</c:v>
                </c:pt>
                <c:pt idx="3">
                  <c:v>1323.4692</c:v>
                </c:pt>
                <c:pt idx="4">
                  <c:v>1547.2170000000001</c:v>
                </c:pt>
                <c:pt idx="5">
                  <c:v>942.60299999999995</c:v>
                </c:pt>
                <c:pt idx="6">
                  <c:v>985.98</c:v>
                </c:pt>
                <c:pt idx="7">
                  <c:v>1204.3998000000001</c:v>
                </c:pt>
                <c:pt idx="8">
                  <c:v>1276.8066000000001</c:v>
                </c:pt>
                <c:pt idx="9">
                  <c:v>1806.78</c:v>
                </c:pt>
                <c:pt idx="10">
                  <c:v>1829.8889999999999</c:v>
                </c:pt>
                <c:pt idx="11">
                  <c:v>1692.5820000000001</c:v>
                </c:pt>
                <c:pt idx="12">
                  <c:v>2070.7620000000002</c:v>
                </c:pt>
                <c:pt idx="13">
                  <c:v>1944.771</c:v>
                </c:pt>
                <c:pt idx="14">
                  <c:v>1861.4933999999998</c:v>
                </c:pt>
                <c:pt idx="15">
                  <c:v>1400.46</c:v>
                </c:pt>
                <c:pt idx="16">
                  <c:v>2085.7284</c:v>
                </c:pt>
                <c:pt idx="17">
                  <c:v>1837.6686000000002</c:v>
                </c:pt>
                <c:pt idx="18">
                  <c:v>1948.5834</c:v>
                </c:pt>
                <c:pt idx="19">
                  <c:v>2908.8780000000002</c:v>
                </c:pt>
                <c:pt idx="20">
                  <c:v>3900.2916</c:v>
                </c:pt>
                <c:pt idx="21">
                  <c:v>2610.5964000000004</c:v>
                </c:pt>
                <c:pt idx="22">
                  <c:v>2665.6032</c:v>
                </c:pt>
                <c:pt idx="23">
                  <c:v>3579.7175999999999</c:v>
                </c:pt>
                <c:pt idx="24">
                  <c:v>5393.2608000000009</c:v>
                </c:pt>
                <c:pt idx="25">
                  <c:v>9821.67</c:v>
                </c:pt>
                <c:pt idx="26">
                  <c:v>5320.0644000000002</c:v>
                </c:pt>
                <c:pt idx="27">
                  <c:v>4926.2772000000004</c:v>
                </c:pt>
                <c:pt idx="28">
                  <c:v>7048.08</c:v>
                </c:pt>
                <c:pt idx="29">
                  <c:v>8990.2363999999998</c:v>
                </c:pt>
                <c:pt idx="30">
                  <c:v>11182.285600000001</c:v>
                </c:pt>
                <c:pt idx="31">
                  <c:v>17445.3364</c:v>
                </c:pt>
                <c:pt idx="32">
                  <c:v>24771.896000000001</c:v>
                </c:pt>
                <c:pt idx="33">
                  <c:v>25194.462399999997</c:v>
                </c:pt>
                <c:pt idx="34">
                  <c:v>20486.310000000001</c:v>
                </c:pt>
                <c:pt idx="35">
                  <c:v>27813.703600000001</c:v>
                </c:pt>
                <c:pt idx="36">
                  <c:v>36492.257600000004</c:v>
                </c:pt>
                <c:pt idx="37">
                  <c:v>41119.764799999997</c:v>
                </c:pt>
                <c:pt idx="38">
                  <c:v>52379.455600000001</c:v>
                </c:pt>
                <c:pt idx="39">
                  <c:v>39806.223600000005</c:v>
                </c:pt>
                <c:pt idx="40">
                  <c:v>26606.5936</c:v>
                </c:pt>
                <c:pt idx="41">
                  <c:v>34265.050799999997</c:v>
                </c:pt>
                <c:pt idx="42">
                  <c:v>50958.716399999998</c:v>
                </c:pt>
                <c:pt idx="43">
                  <c:v>54412.947200000002</c:v>
                </c:pt>
                <c:pt idx="44">
                  <c:v>45106.550799999997</c:v>
                </c:pt>
                <c:pt idx="45">
                  <c:v>49567.649600000004</c:v>
                </c:pt>
                <c:pt idx="46">
                  <c:v>58602.366000000002</c:v>
                </c:pt>
                <c:pt idx="47">
                  <c:v>61486.138800000008</c:v>
                </c:pt>
                <c:pt idx="48">
                  <c:v>63654.9084</c:v>
                </c:pt>
                <c:pt idx="49">
                  <c:v>50822.154000000002</c:v>
                </c:pt>
                <c:pt idx="50">
                  <c:v>62762.931600000004</c:v>
                </c:pt>
                <c:pt idx="51">
                  <c:v>77412.819600000003</c:v>
                </c:pt>
                <c:pt idx="52">
                  <c:v>74378.267200000002</c:v>
                </c:pt>
                <c:pt idx="53">
                  <c:v>72355.340400000001</c:v>
                </c:pt>
                <c:pt idx="54">
                  <c:v>98674.142800000016</c:v>
                </c:pt>
                <c:pt idx="55">
                  <c:v>84836.488400000002</c:v>
                </c:pt>
                <c:pt idx="56">
                  <c:v>76827.016400000008</c:v>
                </c:pt>
                <c:pt idx="57">
                  <c:v>85931.607999999993</c:v>
                </c:pt>
                <c:pt idx="58">
                  <c:v>98123.968800000017</c:v>
                </c:pt>
                <c:pt idx="59">
                  <c:v>52502.666660000003</c:v>
                </c:pt>
                <c:pt idx="60">
                  <c:v>72357.953731999994</c:v>
                </c:pt>
              </c:numCache>
            </c:numRef>
          </c:val>
          <c:extLst>
            <c:ext xmlns:c16="http://schemas.microsoft.com/office/drawing/2014/chart" uri="{C3380CC4-5D6E-409C-BE32-E72D297353CC}">
              <c16:uniqueId val="{00000005-ECC4-C74D-B44F-844E13C54B1A}"/>
            </c:ext>
          </c:extLst>
        </c:ser>
        <c:ser>
          <c:idx val="7"/>
          <c:order val="6"/>
          <c:tx>
            <c:strRef>
              <c:f>NPKremovalCA!$BL$8</c:f>
              <c:strCache>
                <c:ptCount val="1"/>
                <c:pt idx="0">
                  <c:v>Other</c:v>
                </c:pt>
              </c:strCache>
            </c:strRef>
          </c:tx>
          <c:spPr>
            <a:solidFill>
              <a:schemeClr val="accent3"/>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NPKremovalCA!$BL$63:$BL$123</c:f>
              <c:numCache>
                <c:formatCode>_(* #,##0_);_(* \(#,##0\);_(* "-"??_);_(@_)</c:formatCode>
                <c:ptCount val="61"/>
                <c:pt idx="0">
                  <c:v>8722.4068000000007</c:v>
                </c:pt>
                <c:pt idx="1">
                  <c:v>11068.790800000001</c:v>
                </c:pt>
                <c:pt idx="2">
                  <c:v>10632.75</c:v>
                </c:pt>
                <c:pt idx="3">
                  <c:v>12790.8316</c:v>
                </c:pt>
                <c:pt idx="4">
                  <c:v>11257.675999999999</c:v>
                </c:pt>
                <c:pt idx="5">
                  <c:v>7282.88</c:v>
                </c:pt>
                <c:pt idx="6">
                  <c:v>11470.5072</c:v>
                </c:pt>
                <c:pt idx="7">
                  <c:v>13002.128000000001</c:v>
                </c:pt>
                <c:pt idx="8">
                  <c:v>18078.461199999998</c:v>
                </c:pt>
                <c:pt idx="9">
                  <c:v>12316.5672</c:v>
                </c:pt>
                <c:pt idx="10">
                  <c:v>10197.2428</c:v>
                </c:pt>
                <c:pt idx="11">
                  <c:v>10487.0728</c:v>
                </c:pt>
                <c:pt idx="12">
                  <c:v>8049.0624000000007</c:v>
                </c:pt>
                <c:pt idx="13">
                  <c:v>9310.1431999999986</c:v>
                </c:pt>
                <c:pt idx="14">
                  <c:v>8056.5667999999996</c:v>
                </c:pt>
                <c:pt idx="15">
                  <c:v>12788.623300000001</c:v>
                </c:pt>
                <c:pt idx="16">
                  <c:v>12509.266800000001</c:v>
                </c:pt>
                <c:pt idx="17">
                  <c:v>14896.0504</c:v>
                </c:pt>
                <c:pt idx="18">
                  <c:v>10673.715199999999</c:v>
                </c:pt>
                <c:pt idx="19">
                  <c:v>12517.846</c:v>
                </c:pt>
                <c:pt idx="20">
                  <c:v>13877.665999999999</c:v>
                </c:pt>
                <c:pt idx="21">
                  <c:v>10740.8024</c:v>
                </c:pt>
                <c:pt idx="22">
                  <c:v>13043.020400000001</c:v>
                </c:pt>
                <c:pt idx="23">
                  <c:v>13226.988800000001</c:v>
                </c:pt>
                <c:pt idx="24">
                  <c:v>18156.2068</c:v>
                </c:pt>
                <c:pt idx="25">
                  <c:v>14233.090400000001</c:v>
                </c:pt>
                <c:pt idx="26">
                  <c:v>8638.1563999999998</c:v>
                </c:pt>
                <c:pt idx="27">
                  <c:v>11637.566800000001</c:v>
                </c:pt>
                <c:pt idx="28">
                  <c:v>18149.734</c:v>
                </c:pt>
                <c:pt idx="29">
                  <c:v>14317.829599999999</c:v>
                </c:pt>
                <c:pt idx="30">
                  <c:v>9436.2648000000008</c:v>
                </c:pt>
                <c:pt idx="31">
                  <c:v>13517.8624</c:v>
                </c:pt>
                <c:pt idx="32">
                  <c:v>20619.003200000003</c:v>
                </c:pt>
                <c:pt idx="33">
                  <c:v>20177.1908</c:v>
                </c:pt>
                <c:pt idx="34">
                  <c:v>18229.287600000003</c:v>
                </c:pt>
                <c:pt idx="35">
                  <c:v>17490.990399999999</c:v>
                </c:pt>
                <c:pt idx="36">
                  <c:v>20306.4912</c:v>
                </c:pt>
                <c:pt idx="37">
                  <c:v>19293.2356</c:v>
                </c:pt>
                <c:pt idx="38">
                  <c:v>15086.574000000001</c:v>
                </c:pt>
                <c:pt idx="39">
                  <c:v>12891.0432</c:v>
                </c:pt>
                <c:pt idx="40">
                  <c:v>13206.291200000001</c:v>
                </c:pt>
                <c:pt idx="41">
                  <c:v>16202.4856</c:v>
                </c:pt>
                <c:pt idx="42">
                  <c:v>14031.7652</c:v>
                </c:pt>
                <c:pt idx="43">
                  <c:v>17531.488799999999</c:v>
                </c:pt>
                <c:pt idx="44">
                  <c:v>17611.553199999998</c:v>
                </c:pt>
                <c:pt idx="45">
                  <c:v>13353.944800000001</c:v>
                </c:pt>
                <c:pt idx="46">
                  <c:v>14684.5916</c:v>
                </c:pt>
                <c:pt idx="47">
                  <c:v>16838.394800000002</c:v>
                </c:pt>
                <c:pt idx="48">
                  <c:v>9931.2919999999995</c:v>
                </c:pt>
                <c:pt idx="49">
                  <c:v>9347.65</c:v>
                </c:pt>
                <c:pt idx="50">
                  <c:v>10651.711599999999</c:v>
                </c:pt>
                <c:pt idx="51">
                  <c:v>13136.242</c:v>
                </c:pt>
                <c:pt idx="52">
                  <c:v>15192.208000000001</c:v>
                </c:pt>
                <c:pt idx="53">
                  <c:v>15172.080400000001</c:v>
                </c:pt>
                <c:pt idx="54">
                  <c:v>13173.703599999999</c:v>
                </c:pt>
                <c:pt idx="55">
                  <c:v>11768.2436</c:v>
                </c:pt>
                <c:pt idx="56">
                  <c:v>13973.491599999999</c:v>
                </c:pt>
                <c:pt idx="57">
                  <c:v>12028.5576</c:v>
                </c:pt>
                <c:pt idx="58">
                  <c:v>14377.554</c:v>
                </c:pt>
                <c:pt idx="59">
                  <c:v>11597.660892000002</c:v>
                </c:pt>
                <c:pt idx="60">
                  <c:v>13664.984476</c:v>
                </c:pt>
              </c:numCache>
            </c:numRef>
          </c:val>
          <c:extLst>
            <c:ext xmlns:c16="http://schemas.microsoft.com/office/drawing/2014/chart" uri="{C3380CC4-5D6E-409C-BE32-E72D297353CC}">
              <c16:uniqueId val="{00000006-ECC4-C74D-B44F-844E13C54B1A}"/>
            </c:ext>
          </c:extLst>
        </c:ser>
        <c:ser>
          <c:idx val="8"/>
          <c:order val="7"/>
          <c:tx>
            <c:strRef>
              <c:f>NPKremovalCA!$BM$8</c:f>
              <c:strCache>
                <c:ptCount val="1"/>
                <c:pt idx="0">
                  <c:v>Forage</c:v>
                </c:pt>
              </c:strCache>
            </c:strRef>
          </c:tx>
          <c:spPr>
            <a:solidFill>
              <a:schemeClr val="accent6"/>
            </a:solidFill>
            <a:ln>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NPKremovalCA!$BM$63:$BM$123</c:f>
              <c:numCache>
                <c:formatCode>_(* #,##0_);_(* \(#,##0\);_(* "-"??_);_(@_)</c:formatCode>
                <c:ptCount val="61"/>
                <c:pt idx="0">
                  <c:v>488455</c:v>
                </c:pt>
                <c:pt idx="1">
                  <c:v>504511.7</c:v>
                </c:pt>
                <c:pt idx="2">
                  <c:v>469728.7</c:v>
                </c:pt>
                <c:pt idx="3">
                  <c:v>466422.1</c:v>
                </c:pt>
                <c:pt idx="4">
                  <c:v>565786.19999999995</c:v>
                </c:pt>
                <c:pt idx="5">
                  <c:v>547218.9</c:v>
                </c:pt>
                <c:pt idx="6">
                  <c:v>494106.5</c:v>
                </c:pt>
                <c:pt idx="7">
                  <c:v>542054</c:v>
                </c:pt>
                <c:pt idx="8">
                  <c:v>595432</c:v>
                </c:pt>
                <c:pt idx="9">
                  <c:v>540782.80000000005</c:v>
                </c:pt>
                <c:pt idx="10">
                  <c:v>523313.3</c:v>
                </c:pt>
                <c:pt idx="11">
                  <c:v>575404.30000000005</c:v>
                </c:pt>
                <c:pt idx="12">
                  <c:v>576357.1</c:v>
                </c:pt>
                <c:pt idx="13">
                  <c:v>602510.6</c:v>
                </c:pt>
                <c:pt idx="14">
                  <c:v>627551.79599999997</c:v>
                </c:pt>
                <c:pt idx="15">
                  <c:v>619899.28</c:v>
                </c:pt>
                <c:pt idx="16">
                  <c:v>665209.31999999995</c:v>
                </c:pt>
                <c:pt idx="17">
                  <c:v>652404.98</c:v>
                </c:pt>
                <c:pt idx="18">
                  <c:v>580240.49</c:v>
                </c:pt>
                <c:pt idx="19">
                  <c:v>619511.03</c:v>
                </c:pt>
                <c:pt idx="20">
                  <c:v>601730.80000000005</c:v>
                </c:pt>
                <c:pt idx="21">
                  <c:v>604139.19999999995</c:v>
                </c:pt>
                <c:pt idx="22">
                  <c:v>621420.19999999995</c:v>
                </c:pt>
                <c:pt idx="23">
                  <c:v>574123.4</c:v>
                </c:pt>
                <c:pt idx="24">
                  <c:v>725355.69</c:v>
                </c:pt>
                <c:pt idx="25">
                  <c:v>735660.72</c:v>
                </c:pt>
                <c:pt idx="26">
                  <c:v>677659.13</c:v>
                </c:pt>
                <c:pt idx="27">
                  <c:v>714810.25</c:v>
                </c:pt>
                <c:pt idx="28">
                  <c:v>776272.52</c:v>
                </c:pt>
                <c:pt idx="29">
                  <c:v>691910.62</c:v>
                </c:pt>
                <c:pt idx="30">
                  <c:v>656488.86</c:v>
                </c:pt>
                <c:pt idx="31">
                  <c:v>702605.66</c:v>
                </c:pt>
                <c:pt idx="32">
                  <c:v>733801.96</c:v>
                </c:pt>
                <c:pt idx="33">
                  <c:v>636066.29</c:v>
                </c:pt>
                <c:pt idx="34">
                  <c:v>664463.98</c:v>
                </c:pt>
                <c:pt idx="35">
                  <c:v>506388.92</c:v>
                </c:pt>
                <c:pt idx="36">
                  <c:v>525749.72</c:v>
                </c:pt>
                <c:pt idx="37">
                  <c:v>600219.25</c:v>
                </c:pt>
                <c:pt idx="38">
                  <c:v>571990.91</c:v>
                </c:pt>
                <c:pt idx="39">
                  <c:v>491082.8</c:v>
                </c:pt>
                <c:pt idx="40">
                  <c:v>446640.56</c:v>
                </c:pt>
                <c:pt idx="41">
                  <c:v>561801.5</c:v>
                </c:pt>
                <c:pt idx="42">
                  <c:v>657414.57999999996</c:v>
                </c:pt>
                <c:pt idx="43">
                  <c:v>708564.1</c:v>
                </c:pt>
                <c:pt idx="44">
                  <c:v>725813.62</c:v>
                </c:pt>
                <c:pt idx="45">
                  <c:v>714733.64</c:v>
                </c:pt>
                <c:pt idx="46">
                  <c:v>699782.47</c:v>
                </c:pt>
                <c:pt idx="47">
                  <c:v>574696.64</c:v>
                </c:pt>
                <c:pt idx="48">
                  <c:v>707194.88</c:v>
                </c:pt>
                <c:pt idx="49">
                  <c:v>671165.65</c:v>
                </c:pt>
                <c:pt idx="50">
                  <c:v>616837.22</c:v>
                </c:pt>
                <c:pt idx="51">
                  <c:v>637208.72</c:v>
                </c:pt>
                <c:pt idx="52">
                  <c:v>605905.38</c:v>
                </c:pt>
                <c:pt idx="53">
                  <c:v>507954.31</c:v>
                </c:pt>
                <c:pt idx="54">
                  <c:v>613676.86</c:v>
                </c:pt>
                <c:pt idx="55">
                  <c:v>604670.85</c:v>
                </c:pt>
                <c:pt idx="56">
                  <c:v>525661.46</c:v>
                </c:pt>
                <c:pt idx="57">
                  <c:v>520657.45</c:v>
                </c:pt>
                <c:pt idx="58">
                  <c:v>452644.08</c:v>
                </c:pt>
                <c:pt idx="59">
                  <c:v>355290.76610000001</c:v>
                </c:pt>
                <c:pt idx="60">
                  <c:v>484700.28169999999</c:v>
                </c:pt>
              </c:numCache>
            </c:numRef>
          </c:val>
          <c:extLst>
            <c:ext xmlns:c16="http://schemas.microsoft.com/office/drawing/2014/chart" uri="{C3380CC4-5D6E-409C-BE32-E72D297353CC}">
              <c16:uniqueId val="{00000007-ECC4-C74D-B44F-844E13C54B1A}"/>
            </c:ext>
          </c:extLst>
        </c:ser>
        <c:ser>
          <c:idx val="9"/>
          <c:order val="8"/>
          <c:tx>
            <c:strRef>
              <c:f>NPKremovalCA!$BN$8</c:f>
              <c:strCache>
                <c:ptCount val="1"/>
                <c:pt idx="0">
                  <c:v>Potatoes</c:v>
                </c:pt>
              </c:strCache>
            </c:strRef>
          </c:tx>
          <c:spPr>
            <a:solidFill>
              <a:schemeClr val="accent2">
                <a:lumMod val="75000"/>
              </a:schemeClr>
            </a:solidFill>
            <a:ln w="25400">
              <a:noFill/>
            </a:ln>
            <a:effectLst/>
          </c:spPr>
          <c:cat>
            <c:numRef>
              <c:f>NPKremovalCA!$AE$63:$AE$123</c:f>
              <c:numCache>
                <c:formatCode>General</c:formatCode>
                <c:ptCount val="61"/>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pt idx="57">
                  <c:v>2019</c:v>
                </c:pt>
                <c:pt idx="58">
                  <c:v>2020</c:v>
                </c:pt>
                <c:pt idx="59">
                  <c:v>2021</c:v>
                </c:pt>
                <c:pt idx="60">
                  <c:v>2022</c:v>
                </c:pt>
              </c:numCache>
            </c:numRef>
          </c:cat>
          <c:val>
            <c:numRef>
              <c:f>NPKremovalCA!$BN$63:$BN$123</c:f>
              <c:numCache>
                <c:formatCode>_(* #,##0_);_(* \(#,##0\);_(* "-"??_);_(@_)</c:formatCode>
                <c:ptCount val="61"/>
                <c:pt idx="0">
                  <c:v>11692.925170068025</c:v>
                </c:pt>
                <c:pt idx="1">
                  <c:v>11489.138321995466</c:v>
                </c:pt>
                <c:pt idx="2">
                  <c:v>11806.417233560091</c:v>
                </c:pt>
                <c:pt idx="3">
                  <c:v>11420.544217687075</c:v>
                </c:pt>
                <c:pt idx="4">
                  <c:v>13638.752834467119</c:v>
                </c:pt>
                <c:pt idx="5">
                  <c:v>11655.75963718821</c:v>
                </c:pt>
                <c:pt idx="6">
                  <c:v>13187.777777777776</c:v>
                </c:pt>
                <c:pt idx="7">
                  <c:v>12931.360544217687</c:v>
                </c:pt>
                <c:pt idx="8">
                  <c:v>13749.501133786849</c:v>
                </c:pt>
                <c:pt idx="9">
                  <c:v>12204.512471655327</c:v>
                </c:pt>
                <c:pt idx="10">
                  <c:v>10980.544217687075</c:v>
                </c:pt>
                <c:pt idx="11">
                  <c:v>11893.219954648526</c:v>
                </c:pt>
                <c:pt idx="12">
                  <c:v>13781.678004535148</c:v>
                </c:pt>
                <c:pt idx="13">
                  <c:v>12089.773242630385</c:v>
                </c:pt>
                <c:pt idx="14">
                  <c:v>12905.17006802721</c:v>
                </c:pt>
                <c:pt idx="15">
                  <c:v>13868.979591836736</c:v>
                </c:pt>
                <c:pt idx="16">
                  <c:v>13820.839002267572</c:v>
                </c:pt>
                <c:pt idx="17">
                  <c:v>15237.868480725621</c:v>
                </c:pt>
                <c:pt idx="18">
                  <c:v>13634.761904761905</c:v>
                </c:pt>
                <c:pt idx="19">
                  <c:v>14555.17006802721</c:v>
                </c:pt>
                <c:pt idx="20">
                  <c:v>15341.133786848071</c:v>
                </c:pt>
                <c:pt idx="21">
                  <c:v>13895.17006802721</c:v>
                </c:pt>
                <c:pt idx="22">
                  <c:v>15255.827664399094</c:v>
                </c:pt>
                <c:pt idx="23">
                  <c:v>16463.083900226757</c:v>
                </c:pt>
                <c:pt idx="24">
                  <c:v>15184.489795918365</c:v>
                </c:pt>
                <c:pt idx="25">
                  <c:v>16724.739229024945</c:v>
                </c:pt>
                <c:pt idx="26">
                  <c:v>15060.022675736962</c:v>
                </c:pt>
                <c:pt idx="27">
                  <c:v>15817.052154195011</c:v>
                </c:pt>
                <c:pt idx="28">
                  <c:v>16521.201814058957</c:v>
                </c:pt>
                <c:pt idx="29">
                  <c:v>15558.888888888891</c:v>
                </c:pt>
                <c:pt idx="30">
                  <c:v>19836.916099773243</c:v>
                </c:pt>
                <c:pt idx="31">
                  <c:v>18234.058956916098</c:v>
                </c:pt>
                <c:pt idx="32">
                  <c:v>20221.043083900229</c:v>
                </c:pt>
                <c:pt idx="33">
                  <c:v>21082.834467120181</c:v>
                </c:pt>
                <c:pt idx="34">
                  <c:v>22460.702947845806</c:v>
                </c:pt>
                <c:pt idx="35">
                  <c:v>22936.87074829932</c:v>
                </c:pt>
                <c:pt idx="36">
                  <c:v>23805.646258503399</c:v>
                </c:pt>
                <c:pt idx="37">
                  <c:v>23470.158730158728</c:v>
                </c:pt>
                <c:pt idx="38">
                  <c:v>25116.167800453513</c:v>
                </c:pt>
                <c:pt idx="39">
                  <c:v>23208.50340136054</c:v>
                </c:pt>
                <c:pt idx="40">
                  <c:v>25873.945578231291</c:v>
                </c:pt>
                <c:pt idx="41">
                  <c:v>29048.48072562358</c:v>
                </c:pt>
                <c:pt idx="42">
                  <c:v>28792.31292517007</c:v>
                </c:pt>
                <c:pt idx="43">
                  <c:v>24383.083900226757</c:v>
                </c:pt>
                <c:pt idx="44">
                  <c:v>27996.621315192744</c:v>
                </c:pt>
                <c:pt idx="45">
                  <c:v>27433.151927437641</c:v>
                </c:pt>
                <c:pt idx="46">
                  <c:v>25831.292517006805</c:v>
                </c:pt>
                <c:pt idx="47">
                  <c:v>25157.573696145122</c:v>
                </c:pt>
                <c:pt idx="48">
                  <c:v>24233.174603174604</c:v>
                </c:pt>
                <c:pt idx="49">
                  <c:v>23040.634920634919</c:v>
                </c:pt>
                <c:pt idx="50">
                  <c:v>25128.140589569164</c:v>
                </c:pt>
                <c:pt idx="51">
                  <c:v>25537.709750566897</c:v>
                </c:pt>
                <c:pt idx="52">
                  <c:v>25135.873015873018</c:v>
                </c:pt>
                <c:pt idx="53">
                  <c:v>26167.278911564623</c:v>
                </c:pt>
                <c:pt idx="54">
                  <c:v>26246.349206349205</c:v>
                </c:pt>
                <c:pt idx="55">
                  <c:v>26607.777777777781</c:v>
                </c:pt>
                <c:pt idx="56">
                  <c:v>25553.673469387755</c:v>
                </c:pt>
                <c:pt idx="57">
                  <c:v>26337.392290249431</c:v>
                </c:pt>
                <c:pt idx="58">
                  <c:v>25957.505668934238</c:v>
                </c:pt>
                <c:pt idx="59">
                  <c:v>31286.643990929704</c:v>
                </c:pt>
                <c:pt idx="60">
                  <c:v>31286.643990929704</c:v>
                </c:pt>
              </c:numCache>
            </c:numRef>
          </c:val>
          <c:extLst>
            <c:ext xmlns:c16="http://schemas.microsoft.com/office/drawing/2014/chart" uri="{C3380CC4-5D6E-409C-BE32-E72D297353CC}">
              <c16:uniqueId val="{00000008-ECC4-C74D-B44F-844E13C54B1A}"/>
            </c:ext>
          </c:extLst>
        </c:ser>
        <c:dLbls>
          <c:showLegendKey val="0"/>
          <c:showVal val="0"/>
          <c:showCatName val="0"/>
          <c:showSerName val="0"/>
          <c:showPercent val="0"/>
          <c:showBubbleSize val="0"/>
        </c:dLbls>
        <c:axId val="217668880"/>
        <c:axId val="752298384"/>
      </c:areaChart>
      <c:catAx>
        <c:axId val="2176688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2400" b="0" i="0" u="none" strike="noStrike" kern="1200" baseline="0">
                <a:solidFill>
                  <a:schemeClr val="tx1"/>
                </a:solidFill>
                <a:latin typeface="+mn-lt"/>
                <a:ea typeface="+mn-ea"/>
                <a:cs typeface="+mn-cs"/>
              </a:defRPr>
            </a:pPr>
            <a:endParaRPr lang="en-US"/>
          </a:p>
        </c:txPr>
        <c:crossAx val="752298384"/>
        <c:crosses val="autoZero"/>
        <c:auto val="1"/>
        <c:lblAlgn val="ctr"/>
        <c:lblOffset val="100"/>
        <c:tickLblSkip val="10"/>
        <c:tickMarkSkip val="10"/>
        <c:noMultiLvlLbl val="0"/>
      </c:catAx>
      <c:valAx>
        <c:axId val="752298384"/>
        <c:scaling>
          <c:orientation val="minMax"/>
          <c:max val="14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1" i="0" u="none" strike="noStrike" kern="1200" baseline="0">
                    <a:solidFill>
                      <a:schemeClr val="tx1"/>
                    </a:solidFill>
                    <a:latin typeface="+mn-lt"/>
                    <a:ea typeface="+mn-ea"/>
                    <a:cs typeface="+mn-cs"/>
                  </a:defRPr>
                </a:pPr>
                <a:r>
                  <a:rPr lang="en-US" b="1"/>
                  <a:t>Potassium</a:t>
                </a:r>
                <a:r>
                  <a:rPr lang="en-US" b="1" baseline="0"/>
                  <a:t> Removal, kt K</a:t>
                </a:r>
                <a:r>
                  <a:rPr lang="en-US" b="1" baseline="-25000"/>
                  <a:t>2</a:t>
                </a:r>
                <a:r>
                  <a:rPr lang="en-US" b="1" baseline="0"/>
                  <a:t>O</a:t>
                </a:r>
                <a:endParaRPr lang="en-US" b="1"/>
              </a:p>
            </c:rich>
          </c:tx>
          <c:layout>
            <c:manualLayout>
              <c:xMode val="edge"/>
              <c:yMode val="edge"/>
              <c:x val="1.0421728944229663E-2"/>
              <c:y val="0.23963339724247895"/>
            </c:manualLayout>
          </c:layout>
          <c:overlay val="0"/>
          <c:spPr>
            <a:noFill/>
            <a:ln>
              <a:noFill/>
            </a:ln>
            <a:effectLst/>
          </c:spPr>
          <c:txPr>
            <a:bodyPr rot="-54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2400" b="0" i="0" u="none" strike="noStrike" kern="1200" baseline="0">
                <a:solidFill>
                  <a:schemeClr val="tx1"/>
                </a:solidFill>
                <a:latin typeface="+mn-lt"/>
                <a:ea typeface="+mn-ea"/>
                <a:cs typeface="+mn-cs"/>
              </a:defRPr>
            </a:pPr>
            <a:endParaRPr lang="en-US"/>
          </a:p>
        </c:txPr>
        <c:crossAx val="217668880"/>
        <c:crosses val="autoZero"/>
        <c:crossBetween val="midCat"/>
        <c:dispUnits>
          <c:builtInUnit val="thousands"/>
        </c:dispUnits>
      </c:valAx>
      <c:spPr>
        <a:solidFill>
          <a:schemeClr val="bg1"/>
        </a:solidFill>
        <a:ln>
          <a:noFill/>
        </a:ln>
        <a:effectLst/>
      </c:spPr>
    </c:plotArea>
    <c:legend>
      <c:legendPos val="l"/>
      <c:layout>
        <c:manualLayout>
          <c:xMode val="edge"/>
          <c:yMode val="edge"/>
          <c:x val="0.1121783350810151"/>
          <c:y val="3.0969481310228943E-2"/>
          <c:w val="0.12782255472697099"/>
          <c:h val="0.37863950703201471"/>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FFA5A7"/>
    </a:solidFill>
    <a:ln w="9525" cap="flat" cmpd="sng" algn="ctr">
      <a:solidFill>
        <a:schemeClr val="tx1">
          <a:lumMod val="15000"/>
          <a:lumOff val="85000"/>
        </a:schemeClr>
      </a:solidFill>
      <a:round/>
    </a:ln>
    <a:effectLst/>
  </c:spPr>
  <c:txPr>
    <a:bodyPr/>
    <a:lstStyle/>
    <a:p>
      <a:pPr>
        <a:defRPr sz="2400">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393700</xdr:colOff>
      <xdr:row>2</xdr:row>
      <xdr:rowOff>114300</xdr:rowOff>
    </xdr:from>
    <xdr:to>
      <xdr:col>15</xdr:col>
      <xdr:colOff>685800</xdr:colOff>
      <xdr:row>28</xdr:row>
      <xdr:rowOff>165100</xdr:rowOff>
    </xdr:to>
    <xdr:graphicFrame macro="">
      <xdr:nvGraphicFramePr>
        <xdr:cNvPr id="2" name="Chart 1">
          <a:extLst>
            <a:ext uri="{FF2B5EF4-FFF2-40B4-BE49-F238E27FC236}">
              <a16:creationId xmlns:a16="http://schemas.microsoft.com/office/drawing/2014/main" id="{5C553316-D4E5-AD4F-958F-4BEDF0011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0.57583</cdr:x>
      <cdr:y>0.16191</cdr:y>
    </cdr:from>
    <cdr:to>
      <cdr:x>0.64985</cdr:x>
      <cdr:y>0.23334</cdr:y>
    </cdr:to>
    <cdr:sp macro="" textlink="">
      <cdr:nvSpPr>
        <cdr:cNvPr id="2" name="TextBox 1">
          <a:extLst xmlns:a="http://schemas.openxmlformats.org/drawingml/2006/main">
            <a:ext uri="{FF2B5EF4-FFF2-40B4-BE49-F238E27FC236}">
              <a16:creationId xmlns:a16="http://schemas.microsoft.com/office/drawing/2014/main" id="{5BC1E7C4-32F9-1345-84C0-FD73347BFD62}"/>
            </a:ext>
          </a:extLst>
        </cdr:cNvPr>
        <cdr:cNvSpPr txBox="1"/>
      </cdr:nvSpPr>
      <cdr:spPr>
        <a:xfrm xmlns:a="http://schemas.openxmlformats.org/drawingml/2006/main">
          <a:off x="4446357" y="863648"/>
          <a:ext cx="571553" cy="38100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a:solidFill>
                <a:schemeClr val="tx1">
                  <a:lumMod val="65000"/>
                  <a:lumOff val="35000"/>
                </a:schemeClr>
              </a:solidFill>
              <a:latin typeface="Calibri" panose="020F0502020204030204" pitchFamily="34" charset="0"/>
              <a:cs typeface="Calibri" panose="020F0502020204030204" pitchFamily="34" charset="0"/>
            </a:rPr>
            <a:t>90%</a:t>
          </a:r>
        </a:p>
      </cdr:txBody>
    </cdr:sp>
  </cdr:relSizeAnchor>
  <cdr:relSizeAnchor xmlns:cdr="http://schemas.openxmlformats.org/drawingml/2006/chartDrawing">
    <cdr:from>
      <cdr:x>0.69619</cdr:x>
      <cdr:y>0.30238</cdr:y>
    </cdr:from>
    <cdr:to>
      <cdr:x>0.77152</cdr:x>
      <cdr:y>0.38095</cdr:y>
    </cdr:to>
    <cdr:sp macro="" textlink="">
      <cdr:nvSpPr>
        <cdr:cNvPr id="3" name="TextBox 2">
          <a:extLst xmlns:a="http://schemas.openxmlformats.org/drawingml/2006/main">
            <a:ext uri="{FF2B5EF4-FFF2-40B4-BE49-F238E27FC236}">
              <a16:creationId xmlns:a16="http://schemas.microsoft.com/office/drawing/2014/main" id="{8EA82C5F-332C-8346-A756-77CE2FFFFE4E}"/>
            </a:ext>
          </a:extLst>
        </cdr:cNvPr>
        <cdr:cNvSpPr txBox="1"/>
      </cdr:nvSpPr>
      <cdr:spPr>
        <a:xfrm xmlns:a="http://schemas.openxmlformats.org/drawingml/2006/main">
          <a:off x="5375709" y="1612913"/>
          <a:ext cx="581668" cy="4190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a:solidFill>
                <a:srgbClr val="7030A0"/>
              </a:solidFill>
              <a:latin typeface="Calibri" panose="020F0502020204030204" pitchFamily="34" charset="0"/>
              <a:cs typeface="Calibri" panose="020F0502020204030204" pitchFamily="34" charset="0"/>
            </a:rPr>
            <a:t>64%</a:t>
          </a:r>
        </a:p>
      </cdr:txBody>
    </cdr:sp>
  </cdr:relSizeAnchor>
  <cdr:relSizeAnchor xmlns:cdr="http://schemas.openxmlformats.org/drawingml/2006/chartDrawing">
    <cdr:from>
      <cdr:x>0.70084</cdr:x>
      <cdr:y>0.44761</cdr:y>
    </cdr:from>
    <cdr:to>
      <cdr:x>0.77486</cdr:x>
      <cdr:y>0.51904</cdr:y>
    </cdr:to>
    <cdr:sp macro="" textlink="">
      <cdr:nvSpPr>
        <cdr:cNvPr id="4" name="TextBox 1">
          <a:extLst xmlns:a="http://schemas.openxmlformats.org/drawingml/2006/main">
            <a:ext uri="{FF2B5EF4-FFF2-40B4-BE49-F238E27FC236}">
              <a16:creationId xmlns:a16="http://schemas.microsoft.com/office/drawing/2014/main" id="{78ED6606-354F-B740-99B8-6C2A6801FA78}"/>
            </a:ext>
          </a:extLst>
        </cdr:cNvPr>
        <cdr:cNvSpPr txBox="1"/>
      </cdr:nvSpPr>
      <cdr:spPr>
        <a:xfrm xmlns:a="http://schemas.openxmlformats.org/drawingml/2006/main">
          <a:off x="5411574" y="2387544"/>
          <a:ext cx="571552" cy="3810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solidFill>
                <a:schemeClr val="tx1">
                  <a:lumMod val="65000"/>
                  <a:lumOff val="35000"/>
                </a:schemeClr>
              </a:solidFill>
              <a:latin typeface="Calibri" panose="020F0502020204030204" pitchFamily="34" charset="0"/>
              <a:cs typeface="Calibri" panose="020F0502020204030204" pitchFamily="34" charset="0"/>
            </a:rPr>
            <a:t>50%</a:t>
          </a:r>
        </a:p>
      </cdr:txBody>
    </cdr:sp>
  </cdr:relSizeAnchor>
  <cdr:relSizeAnchor xmlns:cdr="http://schemas.openxmlformats.org/drawingml/2006/chartDrawing">
    <cdr:from>
      <cdr:x>0.62075</cdr:x>
      <cdr:y>0.7381</cdr:y>
    </cdr:from>
    <cdr:to>
      <cdr:x>0.88309</cdr:x>
      <cdr:y>0.82857</cdr:y>
    </cdr:to>
    <cdr:sp macro="" textlink="">
      <cdr:nvSpPr>
        <cdr:cNvPr id="5" name="TextBox 1">
          <a:extLst xmlns:a="http://schemas.openxmlformats.org/drawingml/2006/main">
            <a:ext uri="{FF2B5EF4-FFF2-40B4-BE49-F238E27FC236}">
              <a16:creationId xmlns:a16="http://schemas.microsoft.com/office/drawing/2014/main" id="{BDB99E5D-9DCD-C848-9E2B-AF14B31CD0A7}"/>
            </a:ext>
          </a:extLst>
        </cdr:cNvPr>
        <cdr:cNvSpPr txBox="1"/>
      </cdr:nvSpPr>
      <cdr:spPr>
        <a:xfrm xmlns:a="http://schemas.openxmlformats.org/drawingml/2006/main">
          <a:off x="4793216" y="3937015"/>
          <a:ext cx="2025684" cy="48256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solidFill>
                <a:srgbClr val="C00000"/>
              </a:solidFill>
              <a:latin typeface="Calibri" panose="020F0502020204030204" pitchFamily="34" charset="0"/>
              <a:cs typeface="Calibri" panose="020F0502020204030204" pitchFamily="34" charset="0"/>
            </a:rPr>
            <a:t>80 kg/ha </a:t>
          </a:r>
          <a:r>
            <a:rPr lang="en-US" sz="2400" baseline="0">
              <a:solidFill>
                <a:srgbClr val="C00000"/>
              </a:solidFill>
              <a:latin typeface="Calibri" panose="020F0502020204030204" pitchFamily="34" charset="0"/>
              <a:cs typeface="Calibri" panose="020F0502020204030204" pitchFamily="34" charset="0"/>
            </a:rPr>
            <a:t>surplus</a:t>
          </a:r>
          <a:endParaRPr lang="en-US" sz="2400">
            <a:solidFill>
              <a:srgbClr val="C00000"/>
            </a:solidFill>
            <a:latin typeface="Calibri" panose="020F0502020204030204" pitchFamily="34" charset="0"/>
            <a:cs typeface="Calibri" panose="020F050202020403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393700</xdr:colOff>
      <xdr:row>2</xdr:row>
      <xdr:rowOff>114300</xdr:rowOff>
    </xdr:from>
    <xdr:to>
      <xdr:col>15</xdr:col>
      <xdr:colOff>685800</xdr:colOff>
      <xdr:row>28</xdr:row>
      <xdr:rowOff>165100</xdr:rowOff>
    </xdr:to>
    <xdr:graphicFrame macro="">
      <xdr:nvGraphicFramePr>
        <xdr:cNvPr id="2" name="Chart 1">
          <a:extLst>
            <a:ext uri="{FF2B5EF4-FFF2-40B4-BE49-F238E27FC236}">
              <a16:creationId xmlns:a16="http://schemas.microsoft.com/office/drawing/2014/main" id="{BE0E232B-63CB-F64D-AECD-C77050488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0.57584</cdr:x>
      <cdr:y>0.13572</cdr:y>
    </cdr:from>
    <cdr:to>
      <cdr:x>0.64986</cdr:x>
      <cdr:y>0.20715</cdr:y>
    </cdr:to>
    <cdr:sp macro="" textlink="">
      <cdr:nvSpPr>
        <cdr:cNvPr id="2" name="TextBox 1">
          <a:extLst xmlns:a="http://schemas.openxmlformats.org/drawingml/2006/main">
            <a:ext uri="{FF2B5EF4-FFF2-40B4-BE49-F238E27FC236}">
              <a16:creationId xmlns:a16="http://schemas.microsoft.com/office/drawing/2014/main" id="{5BC1E7C4-32F9-1345-84C0-FD73347BFD62}"/>
            </a:ext>
          </a:extLst>
        </cdr:cNvPr>
        <cdr:cNvSpPr txBox="1"/>
      </cdr:nvSpPr>
      <cdr:spPr>
        <a:xfrm xmlns:a="http://schemas.openxmlformats.org/drawingml/2006/main">
          <a:off x="4446378" y="723946"/>
          <a:ext cx="571553" cy="3810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a:solidFill>
                <a:schemeClr val="tx1">
                  <a:lumMod val="65000"/>
                  <a:lumOff val="35000"/>
                </a:schemeClr>
              </a:solidFill>
              <a:latin typeface="Calibri" panose="020F0502020204030204" pitchFamily="34" charset="0"/>
              <a:cs typeface="Calibri" panose="020F0502020204030204" pitchFamily="34" charset="0"/>
            </a:rPr>
            <a:t>90%</a:t>
          </a:r>
        </a:p>
      </cdr:txBody>
    </cdr:sp>
  </cdr:relSizeAnchor>
  <cdr:relSizeAnchor xmlns:cdr="http://schemas.openxmlformats.org/drawingml/2006/chartDrawing">
    <cdr:from>
      <cdr:x>0.80311</cdr:x>
      <cdr:y>0.12619</cdr:y>
    </cdr:from>
    <cdr:to>
      <cdr:x>0.87844</cdr:x>
      <cdr:y>0.20476</cdr:y>
    </cdr:to>
    <cdr:sp macro="" textlink="">
      <cdr:nvSpPr>
        <cdr:cNvPr id="3" name="TextBox 2">
          <a:extLst xmlns:a="http://schemas.openxmlformats.org/drawingml/2006/main">
            <a:ext uri="{FF2B5EF4-FFF2-40B4-BE49-F238E27FC236}">
              <a16:creationId xmlns:a16="http://schemas.microsoft.com/office/drawing/2014/main" id="{8EA82C5F-332C-8346-A756-77CE2FFFFE4E}"/>
            </a:ext>
          </a:extLst>
        </cdr:cNvPr>
        <cdr:cNvSpPr txBox="1"/>
      </cdr:nvSpPr>
      <cdr:spPr>
        <a:xfrm xmlns:a="http://schemas.openxmlformats.org/drawingml/2006/main">
          <a:off x="6201302" y="673115"/>
          <a:ext cx="581668" cy="41909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a:solidFill>
                <a:srgbClr val="7030A0"/>
              </a:solidFill>
              <a:latin typeface="Calibri" panose="020F0502020204030204" pitchFamily="34" charset="0"/>
              <a:cs typeface="Calibri" panose="020F0502020204030204" pitchFamily="34" charset="0"/>
            </a:rPr>
            <a:t>71%</a:t>
          </a:r>
        </a:p>
      </cdr:txBody>
    </cdr:sp>
  </cdr:relSizeAnchor>
  <cdr:relSizeAnchor xmlns:cdr="http://schemas.openxmlformats.org/drawingml/2006/chartDrawing">
    <cdr:from>
      <cdr:x>0.73209</cdr:x>
      <cdr:y>0.40714</cdr:y>
    </cdr:from>
    <cdr:to>
      <cdr:x>0.80611</cdr:x>
      <cdr:y>0.47857</cdr:y>
    </cdr:to>
    <cdr:sp macro="" textlink="">
      <cdr:nvSpPr>
        <cdr:cNvPr id="4" name="TextBox 1">
          <a:extLst xmlns:a="http://schemas.openxmlformats.org/drawingml/2006/main">
            <a:ext uri="{FF2B5EF4-FFF2-40B4-BE49-F238E27FC236}">
              <a16:creationId xmlns:a16="http://schemas.microsoft.com/office/drawing/2014/main" id="{78ED6606-354F-B740-99B8-6C2A6801FA78}"/>
            </a:ext>
          </a:extLst>
        </cdr:cNvPr>
        <cdr:cNvSpPr txBox="1"/>
      </cdr:nvSpPr>
      <cdr:spPr>
        <a:xfrm xmlns:a="http://schemas.openxmlformats.org/drawingml/2006/main">
          <a:off x="5652890" y="2171659"/>
          <a:ext cx="571553" cy="3810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solidFill>
                <a:schemeClr val="tx1">
                  <a:lumMod val="65000"/>
                  <a:lumOff val="35000"/>
                </a:schemeClr>
              </a:solidFill>
              <a:latin typeface="Calibri" panose="020F0502020204030204" pitchFamily="34" charset="0"/>
              <a:cs typeface="Calibri" panose="020F0502020204030204" pitchFamily="34" charset="0"/>
            </a:rPr>
            <a:t>50%</a:t>
          </a:r>
        </a:p>
      </cdr:txBody>
    </cdr:sp>
  </cdr:relSizeAnchor>
  <cdr:relSizeAnchor xmlns:cdr="http://schemas.openxmlformats.org/drawingml/2006/chartDrawing">
    <cdr:from>
      <cdr:x>0.61911</cdr:x>
      <cdr:y>0.74286</cdr:y>
    </cdr:from>
    <cdr:to>
      <cdr:x>0.88145</cdr:x>
      <cdr:y>0.83333</cdr:y>
    </cdr:to>
    <cdr:sp macro="" textlink="">
      <cdr:nvSpPr>
        <cdr:cNvPr id="5" name="TextBox 1">
          <a:extLst xmlns:a="http://schemas.openxmlformats.org/drawingml/2006/main">
            <a:ext uri="{FF2B5EF4-FFF2-40B4-BE49-F238E27FC236}">
              <a16:creationId xmlns:a16="http://schemas.microsoft.com/office/drawing/2014/main" id="{BDB99E5D-9DCD-C848-9E2B-AF14B31CD0A7}"/>
            </a:ext>
          </a:extLst>
        </cdr:cNvPr>
        <cdr:cNvSpPr txBox="1"/>
      </cdr:nvSpPr>
      <cdr:spPr>
        <a:xfrm xmlns:a="http://schemas.openxmlformats.org/drawingml/2006/main">
          <a:off x="4780516" y="3962415"/>
          <a:ext cx="2025684" cy="48256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solidFill>
                <a:srgbClr val="C00000"/>
              </a:solidFill>
              <a:latin typeface="Calibri" panose="020F0502020204030204" pitchFamily="34" charset="0"/>
              <a:cs typeface="Calibri" panose="020F0502020204030204" pitchFamily="34" charset="0"/>
            </a:rPr>
            <a:t>80 kg/ha </a:t>
          </a:r>
          <a:r>
            <a:rPr lang="en-US" sz="2400" baseline="0">
              <a:solidFill>
                <a:srgbClr val="C00000"/>
              </a:solidFill>
              <a:latin typeface="Calibri" panose="020F0502020204030204" pitchFamily="34" charset="0"/>
              <a:cs typeface="Calibri" panose="020F0502020204030204" pitchFamily="34" charset="0"/>
            </a:rPr>
            <a:t>surplus</a:t>
          </a:r>
          <a:endParaRPr lang="en-US" sz="2400">
            <a:solidFill>
              <a:srgbClr val="C00000"/>
            </a:solidFill>
            <a:latin typeface="Calibri" panose="020F0502020204030204" pitchFamily="34" charset="0"/>
            <a:cs typeface="Calibri" panose="020F050202020403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393700</xdr:colOff>
      <xdr:row>2</xdr:row>
      <xdr:rowOff>114300</xdr:rowOff>
    </xdr:from>
    <xdr:to>
      <xdr:col>15</xdr:col>
      <xdr:colOff>685800</xdr:colOff>
      <xdr:row>28</xdr:row>
      <xdr:rowOff>165100</xdr:rowOff>
    </xdr:to>
    <xdr:graphicFrame macro="">
      <xdr:nvGraphicFramePr>
        <xdr:cNvPr id="2" name="Chart 1">
          <a:extLst>
            <a:ext uri="{FF2B5EF4-FFF2-40B4-BE49-F238E27FC236}">
              <a16:creationId xmlns:a16="http://schemas.microsoft.com/office/drawing/2014/main" id="{E0D5CC02-5430-8247-B868-98F5893C8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0.57091</cdr:x>
      <cdr:y>0.14525</cdr:y>
    </cdr:from>
    <cdr:to>
      <cdr:x>0.64493</cdr:x>
      <cdr:y>0.21668</cdr:y>
    </cdr:to>
    <cdr:sp macro="" textlink="">
      <cdr:nvSpPr>
        <cdr:cNvPr id="2" name="TextBox 1">
          <a:extLst xmlns:a="http://schemas.openxmlformats.org/drawingml/2006/main">
            <a:ext uri="{FF2B5EF4-FFF2-40B4-BE49-F238E27FC236}">
              <a16:creationId xmlns:a16="http://schemas.microsoft.com/office/drawing/2014/main" id="{5BC1E7C4-32F9-1345-84C0-FD73347BFD62}"/>
            </a:ext>
          </a:extLst>
        </cdr:cNvPr>
        <cdr:cNvSpPr txBox="1"/>
      </cdr:nvSpPr>
      <cdr:spPr>
        <a:xfrm xmlns:a="http://schemas.openxmlformats.org/drawingml/2006/main">
          <a:off x="4408302" y="774764"/>
          <a:ext cx="571553" cy="3810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a:solidFill>
                <a:schemeClr val="tx1">
                  <a:lumMod val="65000"/>
                  <a:lumOff val="35000"/>
                </a:schemeClr>
              </a:solidFill>
              <a:latin typeface="Calibri" panose="020F0502020204030204" pitchFamily="34" charset="0"/>
              <a:cs typeface="Calibri" panose="020F0502020204030204" pitchFamily="34" charset="0"/>
            </a:rPr>
            <a:t>90%</a:t>
          </a:r>
        </a:p>
      </cdr:txBody>
    </cdr:sp>
  </cdr:relSizeAnchor>
  <cdr:relSizeAnchor xmlns:cdr="http://schemas.openxmlformats.org/drawingml/2006/chartDrawing">
    <cdr:from>
      <cdr:x>0.76693</cdr:x>
      <cdr:y>0.26905</cdr:y>
    </cdr:from>
    <cdr:to>
      <cdr:x>0.84226</cdr:x>
      <cdr:y>0.34762</cdr:y>
    </cdr:to>
    <cdr:sp macro="" textlink="">
      <cdr:nvSpPr>
        <cdr:cNvPr id="3" name="TextBox 2">
          <a:extLst xmlns:a="http://schemas.openxmlformats.org/drawingml/2006/main">
            <a:ext uri="{FF2B5EF4-FFF2-40B4-BE49-F238E27FC236}">
              <a16:creationId xmlns:a16="http://schemas.microsoft.com/office/drawing/2014/main" id="{8EA82C5F-332C-8346-A756-77CE2FFFFE4E}"/>
            </a:ext>
          </a:extLst>
        </cdr:cNvPr>
        <cdr:cNvSpPr txBox="1"/>
      </cdr:nvSpPr>
      <cdr:spPr>
        <a:xfrm xmlns:a="http://schemas.openxmlformats.org/drawingml/2006/main">
          <a:off x="5921894" y="1435110"/>
          <a:ext cx="581668" cy="41909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400">
              <a:solidFill>
                <a:srgbClr val="7030A0"/>
              </a:solidFill>
              <a:latin typeface="Calibri" panose="020F0502020204030204" pitchFamily="34" charset="0"/>
              <a:cs typeface="Calibri" panose="020F0502020204030204" pitchFamily="34" charset="0"/>
            </a:rPr>
            <a:t>55%</a:t>
          </a:r>
        </a:p>
      </cdr:txBody>
    </cdr:sp>
  </cdr:relSizeAnchor>
  <cdr:relSizeAnchor xmlns:cdr="http://schemas.openxmlformats.org/drawingml/2006/chartDrawing">
    <cdr:from>
      <cdr:x>0.74525</cdr:x>
      <cdr:y>0.39761</cdr:y>
    </cdr:from>
    <cdr:to>
      <cdr:x>0.81927</cdr:x>
      <cdr:y>0.46904</cdr:y>
    </cdr:to>
    <cdr:sp macro="" textlink="">
      <cdr:nvSpPr>
        <cdr:cNvPr id="4" name="TextBox 1">
          <a:extLst xmlns:a="http://schemas.openxmlformats.org/drawingml/2006/main">
            <a:ext uri="{FF2B5EF4-FFF2-40B4-BE49-F238E27FC236}">
              <a16:creationId xmlns:a16="http://schemas.microsoft.com/office/drawing/2014/main" id="{78ED6606-354F-B740-99B8-6C2A6801FA78}"/>
            </a:ext>
          </a:extLst>
        </cdr:cNvPr>
        <cdr:cNvSpPr txBox="1"/>
      </cdr:nvSpPr>
      <cdr:spPr>
        <a:xfrm xmlns:a="http://schemas.openxmlformats.org/drawingml/2006/main">
          <a:off x="5754522" y="2120849"/>
          <a:ext cx="571553" cy="3810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solidFill>
                <a:schemeClr val="tx1">
                  <a:lumMod val="65000"/>
                  <a:lumOff val="35000"/>
                </a:schemeClr>
              </a:solidFill>
              <a:latin typeface="Calibri" panose="020F0502020204030204" pitchFamily="34" charset="0"/>
              <a:cs typeface="Calibri" panose="020F0502020204030204" pitchFamily="34" charset="0"/>
            </a:rPr>
            <a:t>50%</a:t>
          </a:r>
        </a:p>
      </cdr:txBody>
    </cdr:sp>
  </cdr:relSizeAnchor>
  <cdr:relSizeAnchor xmlns:cdr="http://schemas.openxmlformats.org/drawingml/2006/chartDrawing">
    <cdr:from>
      <cdr:x>0.61582</cdr:x>
      <cdr:y>0.74524</cdr:y>
    </cdr:from>
    <cdr:to>
      <cdr:x>0.87816</cdr:x>
      <cdr:y>0.83571</cdr:y>
    </cdr:to>
    <cdr:sp macro="" textlink="">
      <cdr:nvSpPr>
        <cdr:cNvPr id="5" name="TextBox 1">
          <a:extLst xmlns:a="http://schemas.openxmlformats.org/drawingml/2006/main">
            <a:ext uri="{FF2B5EF4-FFF2-40B4-BE49-F238E27FC236}">
              <a16:creationId xmlns:a16="http://schemas.microsoft.com/office/drawing/2014/main" id="{BDB99E5D-9DCD-C848-9E2B-AF14B31CD0A7}"/>
            </a:ext>
          </a:extLst>
        </cdr:cNvPr>
        <cdr:cNvSpPr txBox="1"/>
      </cdr:nvSpPr>
      <cdr:spPr>
        <a:xfrm xmlns:a="http://schemas.openxmlformats.org/drawingml/2006/main">
          <a:off x="4755116" y="3975115"/>
          <a:ext cx="2025684" cy="48256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2400">
              <a:solidFill>
                <a:srgbClr val="C00000"/>
              </a:solidFill>
              <a:latin typeface="Calibri" panose="020F0502020204030204" pitchFamily="34" charset="0"/>
              <a:cs typeface="Calibri" panose="020F0502020204030204" pitchFamily="34" charset="0"/>
            </a:rPr>
            <a:t>80 kg/ha </a:t>
          </a:r>
          <a:r>
            <a:rPr lang="en-US" sz="2400" baseline="0">
              <a:solidFill>
                <a:srgbClr val="C00000"/>
              </a:solidFill>
              <a:latin typeface="Calibri" panose="020F0502020204030204" pitchFamily="34" charset="0"/>
              <a:cs typeface="Calibri" panose="020F0502020204030204" pitchFamily="34" charset="0"/>
            </a:rPr>
            <a:t>surplus</a:t>
          </a:r>
          <a:endParaRPr lang="en-US" sz="2400">
            <a:solidFill>
              <a:srgbClr val="C00000"/>
            </a:solidFill>
            <a:latin typeface="Calibri" panose="020F0502020204030204" pitchFamily="34" charset="0"/>
            <a:cs typeface="Calibri" panose="020F050202020403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50</xdr:col>
      <xdr:colOff>172963</xdr:colOff>
      <xdr:row>9</xdr:row>
      <xdr:rowOff>73782</xdr:rowOff>
    </xdr:from>
    <xdr:to>
      <xdr:col>68</xdr:col>
      <xdr:colOff>392490</xdr:colOff>
      <xdr:row>47</xdr:row>
      <xdr:rowOff>151795</xdr:rowOff>
    </xdr:to>
    <xdr:graphicFrame macro="">
      <xdr:nvGraphicFramePr>
        <xdr:cNvPr id="2" name="Chart 1">
          <a:extLst>
            <a:ext uri="{FF2B5EF4-FFF2-40B4-BE49-F238E27FC236}">
              <a16:creationId xmlns:a16="http://schemas.microsoft.com/office/drawing/2014/main" id="{521C693B-29DA-F64A-8575-E23F3B383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50</xdr:col>
      <xdr:colOff>186266</xdr:colOff>
      <xdr:row>48</xdr:row>
      <xdr:rowOff>50800</xdr:rowOff>
    </xdr:from>
    <xdr:to>
      <xdr:col>68</xdr:col>
      <xdr:colOff>405793</xdr:colOff>
      <xdr:row>86</xdr:row>
      <xdr:rowOff>107647</xdr:rowOff>
    </xdr:to>
    <xdr:graphicFrame macro="">
      <xdr:nvGraphicFramePr>
        <xdr:cNvPr id="3" name="Chart 2">
          <a:extLst>
            <a:ext uri="{FF2B5EF4-FFF2-40B4-BE49-F238E27FC236}">
              <a16:creationId xmlns:a16="http://schemas.microsoft.com/office/drawing/2014/main" id="{7F0AFC10-9D2F-BA47-B537-1F94C1253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50</xdr:col>
      <xdr:colOff>283633</xdr:colOff>
      <xdr:row>86</xdr:row>
      <xdr:rowOff>105833</xdr:rowOff>
    </xdr:from>
    <xdr:to>
      <xdr:col>68</xdr:col>
      <xdr:colOff>503160</xdr:colOff>
      <xdr:row>124</xdr:row>
      <xdr:rowOff>183847</xdr:rowOff>
    </xdr:to>
    <xdr:graphicFrame macro="">
      <xdr:nvGraphicFramePr>
        <xdr:cNvPr id="4" name="Chart 3">
          <a:extLst>
            <a:ext uri="{FF2B5EF4-FFF2-40B4-BE49-F238E27FC236}">
              <a16:creationId xmlns:a16="http://schemas.microsoft.com/office/drawing/2014/main" id="{ECAA4037-5B6C-3C4C-A5F8-AD318C566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llCanadaCropRemoval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KremovalCA"/>
      <sheetName val="32100359b_MetaData"/>
    </sheetNames>
    <sheetDataSet>
      <sheetData sheetId="0">
        <row r="8">
          <cell r="AF8" t="str">
            <v>Soybean</v>
          </cell>
          <cell r="AG8" t="str">
            <v>Maize</v>
          </cell>
          <cell r="AH8" t="str">
            <v>Wheat</v>
          </cell>
          <cell r="AI8" t="str">
            <v>Other grains</v>
          </cell>
          <cell r="AJ8" t="str">
            <v>Canola</v>
          </cell>
          <cell r="AK8" t="str">
            <v>Pulses</v>
          </cell>
          <cell r="AL8" t="str">
            <v>Other</v>
          </cell>
          <cell r="AM8" t="str">
            <v>Forage</v>
          </cell>
          <cell r="AN8" t="str">
            <v>Potatoes</v>
          </cell>
          <cell r="AS8" t="str">
            <v>Soybean</v>
          </cell>
          <cell r="AT8" t="str">
            <v>Maize</v>
          </cell>
          <cell r="AU8" t="str">
            <v>Wheat</v>
          </cell>
          <cell r="AV8" t="str">
            <v>Other grains</v>
          </cell>
          <cell r="AW8" t="str">
            <v>Canola</v>
          </cell>
          <cell r="AX8" t="str">
            <v>Pulses</v>
          </cell>
          <cell r="AY8" t="str">
            <v>Other</v>
          </cell>
          <cell r="AZ8" t="str">
            <v>Forage</v>
          </cell>
          <cell r="BA8" t="str">
            <v>Potatoes</v>
          </cell>
          <cell r="BF8" t="str">
            <v>Soybean</v>
          </cell>
          <cell r="BG8" t="str">
            <v>Maize</v>
          </cell>
          <cell r="BH8" t="str">
            <v>Wheat</v>
          </cell>
          <cell r="BI8" t="str">
            <v>Other grains</v>
          </cell>
          <cell r="BJ8" t="str">
            <v>Canola</v>
          </cell>
          <cell r="BK8" t="str">
            <v>Pulses</v>
          </cell>
          <cell r="BL8" t="str">
            <v>Other</v>
          </cell>
          <cell r="BM8" t="str">
            <v>Forage</v>
          </cell>
          <cell r="BN8" t="str">
            <v>Potatoes</v>
          </cell>
        </row>
        <row r="63">
          <cell r="AE63">
            <v>1962</v>
          </cell>
          <cell r="AF63">
            <v>9889</v>
          </cell>
          <cell r="AG63">
            <v>10180.799999999999</v>
          </cell>
          <cell r="AH63">
            <v>323262.45</v>
          </cell>
          <cell r="AI63">
            <v>285340.04399999999</v>
          </cell>
          <cell r="AJ63">
            <v>4505.0847457627115</v>
          </cell>
          <cell r="AK63">
            <v>2261.904</v>
          </cell>
          <cell r="AL63">
            <v>17742.705000000002</v>
          </cell>
          <cell r="AM63">
            <v>392789.7</v>
          </cell>
          <cell r="AN63">
            <v>6803.1564625850342</v>
          </cell>
          <cell r="AS63">
            <v>2157.6</v>
          </cell>
          <cell r="AT63">
            <v>5302.5</v>
          </cell>
          <cell r="AU63">
            <v>138541.04999999999</v>
          </cell>
          <cell r="AV63">
            <v>112003.515</v>
          </cell>
          <cell r="AW63">
            <v>2128.28909376</v>
          </cell>
          <cell r="AX63">
            <v>691.72429</v>
          </cell>
          <cell r="AY63">
            <v>6979.6153600000007</v>
          </cell>
          <cell r="AZ63">
            <v>125043.25</v>
          </cell>
          <cell r="BA63">
            <v>2551.1836734693875</v>
          </cell>
          <cell r="BF63">
            <v>3596</v>
          </cell>
          <cell r="BG63">
            <v>3817.8</v>
          </cell>
          <cell r="BH63">
            <v>81585.285000000003</v>
          </cell>
          <cell r="BI63">
            <v>80031.134999999995</v>
          </cell>
          <cell r="BJ63">
            <v>1052.5679999999998</v>
          </cell>
          <cell r="BK63">
            <v>845.10419999999999</v>
          </cell>
          <cell r="BL63">
            <v>8722.4068000000007</v>
          </cell>
          <cell r="BM63">
            <v>488455</v>
          </cell>
          <cell r="BN63">
            <v>11692.925170068025</v>
          </cell>
        </row>
        <row r="64">
          <cell r="AE64">
            <v>1963</v>
          </cell>
          <cell r="AF64">
            <v>7485.5</v>
          </cell>
          <cell r="AG64">
            <v>11035.2</v>
          </cell>
          <cell r="AH64">
            <v>413482.65</v>
          </cell>
          <cell r="AI64">
            <v>290234.14399999997</v>
          </cell>
          <cell r="AJ64">
            <v>6423.7288135593208</v>
          </cell>
          <cell r="AK64">
            <v>2602.991</v>
          </cell>
          <cell r="AL64">
            <v>23854.55</v>
          </cell>
          <cell r="AM64">
            <v>405738.3</v>
          </cell>
          <cell r="AN64">
            <v>6684.5895691609976</v>
          </cell>
          <cell r="AS64">
            <v>1633.2</v>
          </cell>
          <cell r="AT64">
            <v>5747.5</v>
          </cell>
          <cell r="AU64">
            <v>177206.85</v>
          </cell>
          <cell r="AV64">
            <v>115702.37000000001</v>
          </cell>
          <cell r="AW64">
            <v>3034.6936288000002</v>
          </cell>
          <cell r="AX64">
            <v>780.13175999999999</v>
          </cell>
          <cell r="AY64">
            <v>9420.511559999999</v>
          </cell>
          <cell r="AZ64">
            <v>129179.6</v>
          </cell>
          <cell r="BA64">
            <v>2506.721088435374</v>
          </cell>
          <cell r="BF64">
            <v>2722</v>
          </cell>
          <cell r="BG64">
            <v>4138.2</v>
          </cell>
          <cell r="BH64">
            <v>104355.145</v>
          </cell>
          <cell r="BI64">
            <v>83861.205000000002</v>
          </cell>
          <cell r="BJ64">
            <v>1500.8399999999997</v>
          </cell>
          <cell r="BK64">
            <v>959.8248000000001</v>
          </cell>
          <cell r="BL64">
            <v>11068.790800000001</v>
          </cell>
          <cell r="BM64">
            <v>504511.7</v>
          </cell>
          <cell r="BN64">
            <v>11489.138321995466</v>
          </cell>
        </row>
        <row r="65">
          <cell r="AE65">
            <v>1964</v>
          </cell>
          <cell r="AF65">
            <v>10444.5</v>
          </cell>
          <cell r="AG65">
            <v>16106.4</v>
          </cell>
          <cell r="AH65">
            <v>343324.8</v>
          </cell>
          <cell r="AI65">
            <v>232027.78400000001</v>
          </cell>
          <cell r="AJ65">
            <v>10169.491525423728</v>
          </cell>
          <cell r="AK65">
            <v>3843.4994999999999</v>
          </cell>
          <cell r="AL65">
            <v>22094.69</v>
          </cell>
          <cell r="AM65">
            <v>378828</v>
          </cell>
          <cell r="AN65">
            <v>6869.1882086167798</v>
          </cell>
          <cell r="AS65">
            <v>2278.8000000000002</v>
          </cell>
          <cell r="AT65">
            <v>8388.75</v>
          </cell>
          <cell r="AU65">
            <v>147139.20000000001</v>
          </cell>
          <cell r="AV65">
            <v>92529.180000000022</v>
          </cell>
          <cell r="AW65">
            <v>4804.2643200000002</v>
          </cell>
          <cell r="AX65">
            <v>1122.1567299999999</v>
          </cell>
          <cell r="AY65">
            <v>8633.1020000000008</v>
          </cell>
          <cell r="AZ65">
            <v>121023.85</v>
          </cell>
          <cell r="BA65">
            <v>2575.9455782312925</v>
          </cell>
          <cell r="BF65">
            <v>3798</v>
          </cell>
          <cell r="BG65">
            <v>6039.9</v>
          </cell>
          <cell r="BH65">
            <v>86648.639999999999</v>
          </cell>
          <cell r="BI65">
            <v>67025.285000000003</v>
          </cell>
          <cell r="BJ65">
            <v>2375.9999999999995</v>
          </cell>
          <cell r="BK65">
            <v>1393.4453999999998</v>
          </cell>
          <cell r="BL65">
            <v>10632.75</v>
          </cell>
          <cell r="BM65">
            <v>469728.7</v>
          </cell>
          <cell r="BN65">
            <v>11806.417233560091</v>
          </cell>
        </row>
        <row r="66">
          <cell r="AE66">
            <v>1965</v>
          </cell>
          <cell r="AF66">
            <v>12017.5</v>
          </cell>
          <cell r="AG66">
            <v>18141.599999999999</v>
          </cell>
          <cell r="AH66">
            <v>371152.95</v>
          </cell>
          <cell r="AI66">
            <v>278077.658</v>
          </cell>
          <cell r="AJ66">
            <v>17376.271186440677</v>
          </cell>
          <cell r="AK66">
            <v>3554.6410000000001</v>
          </cell>
          <cell r="AL66">
            <v>31051.9</v>
          </cell>
          <cell r="AM66">
            <v>376323.3</v>
          </cell>
          <cell r="AN66">
            <v>6644.6802721088434</v>
          </cell>
          <cell r="AS66">
            <v>2622</v>
          </cell>
          <cell r="AT66">
            <v>9448.75</v>
          </cell>
          <cell r="AU66">
            <v>159065.54999999999</v>
          </cell>
          <cell r="AV66">
            <v>111553.06250000001</v>
          </cell>
          <cell r="AW66">
            <v>8208.8863014400013</v>
          </cell>
          <cell r="AX66">
            <v>1081.26854</v>
          </cell>
          <cell r="AY66">
            <v>12005.897720000001</v>
          </cell>
          <cell r="AZ66">
            <v>120286.3</v>
          </cell>
          <cell r="BA66">
            <v>2491.7551020408159</v>
          </cell>
          <cell r="BF66">
            <v>4370</v>
          </cell>
          <cell r="BG66">
            <v>6803.1</v>
          </cell>
          <cell r="BH66">
            <v>93671.934999999998</v>
          </cell>
          <cell r="BI66">
            <v>81123.990000000005</v>
          </cell>
          <cell r="BJ66">
            <v>4059.7919999999995</v>
          </cell>
          <cell r="BK66">
            <v>1323.4692</v>
          </cell>
          <cell r="BL66">
            <v>12790.8316</v>
          </cell>
          <cell r="BM66">
            <v>466422.1</v>
          </cell>
          <cell r="BN66">
            <v>11420.544217687075</v>
          </cell>
        </row>
        <row r="67">
          <cell r="AE67">
            <v>1966</v>
          </cell>
          <cell r="AF67">
            <v>13491.5</v>
          </cell>
          <cell r="AG67">
            <v>20227.2</v>
          </cell>
          <cell r="AH67">
            <v>472853.85</v>
          </cell>
          <cell r="AI67">
            <v>298636.13199999998</v>
          </cell>
          <cell r="AJ67">
            <v>19833.898305084742</v>
          </cell>
          <cell r="AK67">
            <v>4015.0459999999998</v>
          </cell>
          <cell r="AL67">
            <v>25809.200000000001</v>
          </cell>
          <cell r="AM67">
            <v>455930.4</v>
          </cell>
          <cell r="AN67">
            <v>7935.2743764172337</v>
          </cell>
          <cell r="AS67">
            <v>2943.6</v>
          </cell>
          <cell r="AT67">
            <v>10535</v>
          </cell>
          <cell r="AU67">
            <v>202651.65</v>
          </cell>
          <cell r="AV67">
            <v>121649.54500000003</v>
          </cell>
          <cell r="AW67">
            <v>9369.9168454400005</v>
          </cell>
          <cell r="AX67">
            <v>1286.7466499999998</v>
          </cell>
          <cell r="AY67">
            <v>10229.530000000001</v>
          </cell>
          <cell r="AZ67">
            <v>145514.1</v>
          </cell>
          <cell r="BA67">
            <v>2975.7278911564626</v>
          </cell>
          <cell r="BF67">
            <v>4906</v>
          </cell>
          <cell r="BG67">
            <v>7585.2</v>
          </cell>
          <cell r="BH67">
            <v>119339.30499999999</v>
          </cell>
          <cell r="BI67">
            <v>89827.244999999995</v>
          </cell>
          <cell r="BJ67">
            <v>4633.9919999999993</v>
          </cell>
          <cell r="BK67">
            <v>1547.2170000000001</v>
          </cell>
          <cell r="BL67">
            <v>11257.675999999999</v>
          </cell>
          <cell r="BM67">
            <v>565786.19999999995</v>
          </cell>
          <cell r="BN67">
            <v>13638.752834467119</v>
          </cell>
        </row>
        <row r="68">
          <cell r="AE68">
            <v>1967</v>
          </cell>
          <cell r="AF68">
            <v>12111</v>
          </cell>
          <cell r="AG68">
            <v>22593.599999999999</v>
          </cell>
          <cell r="AH68">
            <v>338865.45</v>
          </cell>
          <cell r="AI68">
            <v>251594.658</v>
          </cell>
          <cell r="AJ68">
            <v>19105.08474576271</v>
          </cell>
          <cell r="AK68">
            <v>2582.9169999999999</v>
          </cell>
          <cell r="AL68">
            <v>13481.51</v>
          </cell>
          <cell r="AM68">
            <v>441779.7</v>
          </cell>
          <cell r="AN68">
            <v>6781.5328798185947</v>
          </cell>
          <cell r="AS68">
            <v>2642.4</v>
          </cell>
          <cell r="AT68">
            <v>11767.5</v>
          </cell>
          <cell r="AU68">
            <v>145228.04999999999</v>
          </cell>
          <cell r="AV68">
            <v>102570.50750000001</v>
          </cell>
          <cell r="AW68">
            <v>9025.6112358400005</v>
          </cell>
          <cell r="AX68">
            <v>761.83735000000013</v>
          </cell>
          <cell r="AY68">
            <v>5695.6965999999993</v>
          </cell>
          <cell r="AZ68">
            <v>141311.70000000001</v>
          </cell>
          <cell r="BA68">
            <v>2543.074829931973</v>
          </cell>
          <cell r="BF68">
            <v>4404</v>
          </cell>
          <cell r="BG68">
            <v>8472.6</v>
          </cell>
          <cell r="BH68">
            <v>85523.184999999998</v>
          </cell>
          <cell r="BI68">
            <v>75910.39</v>
          </cell>
          <cell r="BJ68">
            <v>4463.7119999999986</v>
          </cell>
          <cell r="BK68">
            <v>942.60299999999995</v>
          </cell>
          <cell r="BL68">
            <v>7282.88</v>
          </cell>
          <cell r="BM68">
            <v>547218.9</v>
          </cell>
          <cell r="BN68">
            <v>11655.75963718821</v>
          </cell>
        </row>
        <row r="69">
          <cell r="AE69">
            <v>1968</v>
          </cell>
          <cell r="AF69">
            <v>13513.5</v>
          </cell>
          <cell r="AG69">
            <v>24921.599999999999</v>
          </cell>
          <cell r="AH69">
            <v>371498.4</v>
          </cell>
          <cell r="AI69">
            <v>306060.72200000001</v>
          </cell>
          <cell r="AJ69">
            <v>14962.711864406778</v>
          </cell>
          <cell r="AK69">
            <v>2655.0304999999998</v>
          </cell>
          <cell r="AL69">
            <v>28079.235000000001</v>
          </cell>
          <cell r="AM69">
            <v>400054.2</v>
          </cell>
          <cell r="AN69">
            <v>7672.8888888888878</v>
          </cell>
          <cell r="AS69">
            <v>2948.4</v>
          </cell>
          <cell r="AT69">
            <v>12980</v>
          </cell>
          <cell r="AU69">
            <v>159213.6</v>
          </cell>
          <cell r="AV69">
            <v>125185.46250000001</v>
          </cell>
          <cell r="AW69">
            <v>7068.67423616</v>
          </cell>
          <cell r="AX69">
            <v>804.43849999999998</v>
          </cell>
          <cell r="AY69">
            <v>11808.10224</v>
          </cell>
          <cell r="AZ69">
            <v>128410.25</v>
          </cell>
          <cell r="BA69">
            <v>2877.333333333333</v>
          </cell>
          <cell r="BF69">
            <v>4914</v>
          </cell>
          <cell r="BG69">
            <v>9345.6</v>
          </cell>
          <cell r="BH69">
            <v>93759.12</v>
          </cell>
          <cell r="BI69">
            <v>92995.88</v>
          </cell>
          <cell r="BJ69">
            <v>3495.8879999999995</v>
          </cell>
          <cell r="BK69">
            <v>985.98</v>
          </cell>
          <cell r="BL69">
            <v>11470.5072</v>
          </cell>
          <cell r="BM69">
            <v>494106.5</v>
          </cell>
          <cell r="BN69">
            <v>13187.777777777776</v>
          </cell>
        </row>
        <row r="70">
          <cell r="AE70">
            <v>1969</v>
          </cell>
          <cell r="AF70">
            <v>11473</v>
          </cell>
          <cell r="AG70">
            <v>22598.400000000001</v>
          </cell>
          <cell r="AH70">
            <v>383626.95</v>
          </cell>
          <cell r="AI70">
            <v>324892.36599999998</v>
          </cell>
          <cell r="AJ70">
            <v>25772.881355932197</v>
          </cell>
          <cell r="AK70">
            <v>3255.1289999999999</v>
          </cell>
          <cell r="AL70">
            <v>32327.895</v>
          </cell>
          <cell r="AM70">
            <v>438724.8</v>
          </cell>
          <cell r="AN70">
            <v>7523.7006802721089</v>
          </cell>
          <cell r="AS70">
            <v>2503.1999999999998</v>
          </cell>
          <cell r="AT70">
            <v>11770</v>
          </cell>
          <cell r="AU70">
            <v>164411.54999999999</v>
          </cell>
          <cell r="AV70">
            <v>133739.56250000003</v>
          </cell>
          <cell r="AW70">
            <v>12175.60720832</v>
          </cell>
          <cell r="AX70">
            <v>980.71550999999999</v>
          </cell>
          <cell r="AY70">
            <v>12798.3254</v>
          </cell>
          <cell r="AZ70">
            <v>140765</v>
          </cell>
          <cell r="BA70">
            <v>2821.3877551020405</v>
          </cell>
          <cell r="BF70">
            <v>4172</v>
          </cell>
          <cell r="BG70">
            <v>8474.4</v>
          </cell>
          <cell r="BH70">
            <v>96820.134999999995</v>
          </cell>
          <cell r="BI70">
            <v>99860.464999999997</v>
          </cell>
          <cell r="BJ70">
            <v>6021.5759999999991</v>
          </cell>
          <cell r="BK70">
            <v>1204.3998000000001</v>
          </cell>
          <cell r="BL70">
            <v>13002.128000000001</v>
          </cell>
          <cell r="BM70">
            <v>542054</v>
          </cell>
          <cell r="BN70">
            <v>12931.360544217687</v>
          </cell>
        </row>
        <row r="71">
          <cell r="AE71">
            <v>1970</v>
          </cell>
          <cell r="AF71">
            <v>15543</v>
          </cell>
          <cell r="AG71">
            <v>31605.599999999999</v>
          </cell>
          <cell r="AH71">
            <v>189484.05</v>
          </cell>
          <cell r="AI71">
            <v>345553.86800000002</v>
          </cell>
          <cell r="AJ71">
            <v>55813.559322033892</v>
          </cell>
          <cell r="AK71">
            <v>3533.4025000000001</v>
          </cell>
          <cell r="AL71">
            <v>49445.724999999999</v>
          </cell>
          <cell r="AM71">
            <v>482275.5</v>
          </cell>
          <cell r="AN71">
            <v>7999.7097505668944</v>
          </cell>
          <cell r="AS71">
            <v>3391.2</v>
          </cell>
          <cell r="AT71">
            <v>16461.25</v>
          </cell>
          <cell r="AU71">
            <v>81207.45</v>
          </cell>
          <cell r="AV71">
            <v>142948.98499999999</v>
          </cell>
          <cell r="AW71">
            <v>26367.404009599999</v>
          </cell>
          <cell r="AX71">
            <v>1026.35067</v>
          </cell>
          <cell r="AY71">
            <v>18768.629239999998</v>
          </cell>
          <cell r="AZ71">
            <v>154872.25</v>
          </cell>
          <cell r="BA71">
            <v>2999.8911564625851</v>
          </cell>
          <cell r="BF71">
            <v>5652</v>
          </cell>
          <cell r="BG71">
            <v>11852.1</v>
          </cell>
          <cell r="BH71">
            <v>47822.165000000001</v>
          </cell>
          <cell r="BI71">
            <v>107083.30499999999</v>
          </cell>
          <cell r="BJ71">
            <v>13040.279999999999</v>
          </cell>
          <cell r="BK71">
            <v>1276.8066000000001</v>
          </cell>
          <cell r="BL71">
            <v>18078.461199999998</v>
          </cell>
          <cell r="BM71">
            <v>595432</v>
          </cell>
          <cell r="BN71">
            <v>13749.501133786849</v>
          </cell>
        </row>
        <row r="72">
          <cell r="AE72">
            <v>1971</v>
          </cell>
          <cell r="AF72">
            <v>15389</v>
          </cell>
          <cell r="AG72">
            <v>35298</v>
          </cell>
          <cell r="AH72">
            <v>302649.90000000002</v>
          </cell>
          <cell r="AI72">
            <v>432623.408</v>
          </cell>
          <cell r="AJ72">
            <v>73420.338983050839</v>
          </cell>
          <cell r="AK72">
            <v>4889.0474999999997</v>
          </cell>
          <cell r="AL72">
            <v>27764.794999999998</v>
          </cell>
          <cell r="AM72">
            <v>439572</v>
          </cell>
          <cell r="AN72">
            <v>7100.8072562358275</v>
          </cell>
          <cell r="AS72">
            <v>3357.6</v>
          </cell>
          <cell r="AT72">
            <v>18384.375</v>
          </cell>
          <cell r="AU72">
            <v>129707.1</v>
          </cell>
          <cell r="AV72">
            <v>181595.37</v>
          </cell>
          <cell r="AW72">
            <v>34685.186968959999</v>
          </cell>
          <cell r="AX72">
            <v>1470.2735</v>
          </cell>
          <cell r="AY72">
            <v>11084.45804</v>
          </cell>
          <cell r="AZ72">
            <v>141759.4</v>
          </cell>
          <cell r="BA72">
            <v>2662.8027210884352</v>
          </cell>
          <cell r="BF72">
            <v>5596</v>
          </cell>
          <cell r="BG72">
            <v>13236.75</v>
          </cell>
          <cell r="BH72">
            <v>76383.070000000007</v>
          </cell>
          <cell r="BI72">
            <v>137862.82999999999</v>
          </cell>
          <cell r="BJ72">
            <v>17153.927999999996</v>
          </cell>
          <cell r="BK72">
            <v>1806.78</v>
          </cell>
          <cell r="BL72">
            <v>12316.5672</v>
          </cell>
          <cell r="BM72">
            <v>540782.80000000005</v>
          </cell>
          <cell r="BN72">
            <v>12204.512471655327</v>
          </cell>
        </row>
        <row r="73">
          <cell r="AE73">
            <v>1972</v>
          </cell>
          <cell r="AF73">
            <v>20614</v>
          </cell>
          <cell r="AG73">
            <v>30801.599999999999</v>
          </cell>
          <cell r="AH73">
            <v>304803.45</v>
          </cell>
          <cell r="AI73">
            <v>371162.64199999999</v>
          </cell>
          <cell r="AJ73">
            <v>44667.796610169484</v>
          </cell>
          <cell r="AK73">
            <v>4839.6035000000002</v>
          </cell>
          <cell r="AL73">
            <v>22495.834999999999</v>
          </cell>
          <cell r="AM73">
            <v>425734.5</v>
          </cell>
          <cell r="AN73">
            <v>6388.6802721088434</v>
          </cell>
          <cell r="AS73">
            <v>4497.6000000000004</v>
          </cell>
          <cell r="AT73">
            <v>16042.5</v>
          </cell>
          <cell r="AU73">
            <v>130630.05</v>
          </cell>
          <cell r="AV73">
            <v>155748.4375</v>
          </cell>
          <cell r="AW73">
            <v>21101.930314879999</v>
          </cell>
          <cell r="AX73">
            <v>1507.14555</v>
          </cell>
          <cell r="AY73">
            <v>9033.1305599999978</v>
          </cell>
          <cell r="AZ73">
            <v>137435.9</v>
          </cell>
          <cell r="BA73">
            <v>2395.7551020408159</v>
          </cell>
          <cell r="BF73">
            <v>7496</v>
          </cell>
          <cell r="BG73">
            <v>11550.6</v>
          </cell>
          <cell r="BH73">
            <v>76926.585000000006</v>
          </cell>
          <cell r="BI73">
            <v>118441.42</v>
          </cell>
          <cell r="BJ73">
            <v>10436.183999999997</v>
          </cell>
          <cell r="BK73">
            <v>1829.8889999999999</v>
          </cell>
          <cell r="BL73">
            <v>10197.2428</v>
          </cell>
          <cell r="BM73">
            <v>523313.3</v>
          </cell>
          <cell r="BN73">
            <v>10980.544217687075</v>
          </cell>
        </row>
        <row r="74">
          <cell r="AE74">
            <v>1973</v>
          </cell>
          <cell r="AF74">
            <v>21807.5</v>
          </cell>
          <cell r="AG74">
            <v>34556.400000000001</v>
          </cell>
          <cell r="AH74">
            <v>339367.35</v>
          </cell>
          <cell r="AI74">
            <v>358428.01199999999</v>
          </cell>
          <cell r="AJ74">
            <v>41481.355932203383</v>
          </cell>
          <cell r="AK74">
            <v>4515.9089999999997</v>
          </cell>
          <cell r="AL74">
            <v>24928.42</v>
          </cell>
          <cell r="AM74">
            <v>468309</v>
          </cell>
          <cell r="AN74">
            <v>6919.6916099773243</v>
          </cell>
          <cell r="AS74">
            <v>4758</v>
          </cell>
          <cell r="AT74">
            <v>17998.125</v>
          </cell>
          <cell r="AU74">
            <v>145443.15</v>
          </cell>
          <cell r="AV74">
            <v>149392.88500000001</v>
          </cell>
          <cell r="AW74">
            <v>19596.594161279998</v>
          </cell>
          <cell r="AX74">
            <v>1387.6908999999998</v>
          </cell>
          <cell r="AY74">
            <v>10127.970559999998</v>
          </cell>
          <cell r="AZ74">
            <v>151255.15</v>
          </cell>
          <cell r="BA74">
            <v>2594.8843537414964</v>
          </cell>
          <cell r="BF74">
            <v>7930</v>
          </cell>
          <cell r="BG74">
            <v>12958.65</v>
          </cell>
          <cell r="BH74">
            <v>85649.854999999996</v>
          </cell>
          <cell r="BI74">
            <v>112885.77499999999</v>
          </cell>
          <cell r="BJ74">
            <v>9691.7039999999979</v>
          </cell>
          <cell r="BK74">
            <v>1692.5820000000001</v>
          </cell>
          <cell r="BL74">
            <v>10487.0728</v>
          </cell>
          <cell r="BM74">
            <v>575404.30000000005</v>
          </cell>
          <cell r="BN74">
            <v>11893.219954648526</v>
          </cell>
        </row>
        <row r="75">
          <cell r="AE75">
            <v>1974</v>
          </cell>
          <cell r="AF75">
            <v>16538.5</v>
          </cell>
          <cell r="AG75">
            <v>31441.200000000001</v>
          </cell>
          <cell r="AH75">
            <v>279348.3</v>
          </cell>
          <cell r="AI75">
            <v>300532.58600000001</v>
          </cell>
          <cell r="AJ75">
            <v>39440.677966101692</v>
          </cell>
          <cell r="AK75">
            <v>5443.4364999999998</v>
          </cell>
          <cell r="AL75">
            <v>18718.830000000002</v>
          </cell>
          <cell r="AM75">
            <v>469931.4</v>
          </cell>
          <cell r="AN75">
            <v>8018.4308390022688</v>
          </cell>
          <cell r="AS75">
            <v>3608.4</v>
          </cell>
          <cell r="AT75">
            <v>16375.625</v>
          </cell>
          <cell r="AU75">
            <v>119720.7</v>
          </cell>
          <cell r="AV75">
            <v>126038.2325</v>
          </cell>
          <cell r="AW75">
            <v>18632.538454400001</v>
          </cell>
          <cell r="AX75">
            <v>1710.8943999999999</v>
          </cell>
          <cell r="AY75">
            <v>7773.0454800000007</v>
          </cell>
          <cell r="AZ75">
            <v>152103.54999999999</v>
          </cell>
          <cell r="BA75">
            <v>3006.9115646258506</v>
          </cell>
          <cell r="BF75">
            <v>6014</v>
          </cell>
          <cell r="BG75">
            <v>11790.45</v>
          </cell>
          <cell r="BH75">
            <v>70502.19</v>
          </cell>
          <cell r="BI75">
            <v>95411.955000000002</v>
          </cell>
          <cell r="BJ75">
            <v>9214.9199999999983</v>
          </cell>
          <cell r="BK75">
            <v>2070.7620000000002</v>
          </cell>
          <cell r="BL75">
            <v>8049.0624000000007</v>
          </cell>
          <cell r="BM75">
            <v>576357.1</v>
          </cell>
          <cell r="BN75">
            <v>13781.678004535148</v>
          </cell>
        </row>
        <row r="76">
          <cell r="AE76">
            <v>1975</v>
          </cell>
          <cell r="AF76">
            <v>20174</v>
          </cell>
          <cell r="AG76">
            <v>43736.4</v>
          </cell>
          <cell r="AH76">
            <v>358713.59999999998</v>
          </cell>
          <cell r="AI76">
            <v>330594.16399999999</v>
          </cell>
          <cell r="AJ76">
            <v>62345.762711864394</v>
          </cell>
          <cell r="AK76">
            <v>5180.51</v>
          </cell>
          <cell r="AL76">
            <v>20438.924999999999</v>
          </cell>
          <cell r="AM76">
            <v>493278.9</v>
          </cell>
          <cell r="AN76">
            <v>7034.0498866213147</v>
          </cell>
          <cell r="AS76">
            <v>4401.6000000000004</v>
          </cell>
          <cell r="AT76">
            <v>22779.375</v>
          </cell>
          <cell r="AU76">
            <v>153734.39999999999</v>
          </cell>
          <cell r="AV76">
            <v>138420.5</v>
          </cell>
          <cell r="AW76">
            <v>29453.343124480001</v>
          </cell>
          <cell r="AX76">
            <v>1595.7839500000002</v>
          </cell>
          <cell r="AY76">
            <v>8113.3072400000001</v>
          </cell>
          <cell r="AZ76">
            <v>160434.04999999999</v>
          </cell>
          <cell r="BA76">
            <v>2637.7687074829928</v>
          </cell>
          <cell r="BF76">
            <v>7336</v>
          </cell>
          <cell r="BG76">
            <v>16401.150000000001</v>
          </cell>
          <cell r="BH76">
            <v>90532.479999999996</v>
          </cell>
          <cell r="BI76">
            <v>104633.61</v>
          </cell>
          <cell r="BJ76">
            <v>14566.463999999998</v>
          </cell>
          <cell r="BK76">
            <v>1944.771</v>
          </cell>
          <cell r="BL76">
            <v>9310.1431999999986</v>
          </cell>
          <cell r="BM76">
            <v>602510.6</v>
          </cell>
          <cell r="BN76">
            <v>12089.773242630385</v>
          </cell>
        </row>
        <row r="77">
          <cell r="AE77">
            <v>1976</v>
          </cell>
          <cell r="AF77">
            <v>13772</v>
          </cell>
          <cell r="AG77">
            <v>45110.400000000001</v>
          </cell>
          <cell r="AH77">
            <v>495320.15399999998</v>
          </cell>
          <cell r="AI77">
            <v>350308.26920000004</v>
          </cell>
          <cell r="AJ77">
            <v>28369.491525423724</v>
          </cell>
          <cell r="AK77">
            <v>4917.0159999999996</v>
          </cell>
          <cell r="AL77">
            <v>14129.594999999999</v>
          </cell>
          <cell r="AM77">
            <v>513102.98490000004</v>
          </cell>
          <cell r="AN77">
            <v>7508.4625850340126</v>
          </cell>
          <cell r="AS77">
            <v>3004.8</v>
          </cell>
          <cell r="AT77">
            <v>23495</v>
          </cell>
          <cell r="AU77">
            <v>212280.06599999999</v>
          </cell>
          <cell r="AV77">
            <v>146715.68910000002</v>
          </cell>
          <cell r="AW77">
            <v>13402.29603136</v>
          </cell>
          <cell r="AX77">
            <v>1534.17183</v>
          </cell>
          <cell r="AY77">
            <v>5825.2253600000004</v>
          </cell>
          <cell r="AZ77">
            <v>166623.75075000001</v>
          </cell>
          <cell r="BA77">
            <v>2815.6734693877547</v>
          </cell>
          <cell r="BF77">
            <v>5008</v>
          </cell>
          <cell r="BG77">
            <v>16916.400000000001</v>
          </cell>
          <cell r="BH77">
            <v>125009.3722</v>
          </cell>
          <cell r="BI77">
            <v>111187.39580000001</v>
          </cell>
          <cell r="BJ77">
            <v>6628.2479999999987</v>
          </cell>
          <cell r="BK77">
            <v>1861.4933999999998</v>
          </cell>
          <cell r="BL77">
            <v>8056.5667999999996</v>
          </cell>
          <cell r="BM77">
            <v>627551.79599999997</v>
          </cell>
          <cell r="BN77">
            <v>12905.17006802721</v>
          </cell>
        </row>
        <row r="78">
          <cell r="AE78">
            <v>1977</v>
          </cell>
          <cell r="AF78">
            <v>31900</v>
          </cell>
          <cell r="AG78">
            <v>50985.599999999999</v>
          </cell>
          <cell r="AH78">
            <v>417032.7</v>
          </cell>
          <cell r="AI78">
            <v>361228.36800000002</v>
          </cell>
          <cell r="AJ78">
            <v>66884.745762711857</v>
          </cell>
          <cell r="AK78">
            <v>3951.0340000000001</v>
          </cell>
          <cell r="AL78">
            <v>30455.4725</v>
          </cell>
          <cell r="AM78">
            <v>506944.44</v>
          </cell>
          <cell r="AN78">
            <v>8069.2244897959199</v>
          </cell>
          <cell r="AS78">
            <v>6960</v>
          </cell>
          <cell r="AT78">
            <v>26555</v>
          </cell>
          <cell r="AU78">
            <v>178728.3</v>
          </cell>
          <cell r="AV78">
            <v>152631.64499999999</v>
          </cell>
          <cell r="AW78">
            <v>31597.646432640002</v>
          </cell>
          <cell r="AX78">
            <v>1113.577</v>
          </cell>
          <cell r="AY78">
            <v>11997.22566</v>
          </cell>
          <cell r="AZ78">
            <v>164661.34</v>
          </cell>
          <cell r="BA78">
            <v>3025.9591836734694</v>
          </cell>
          <cell r="BF78">
            <v>11600</v>
          </cell>
          <cell r="BG78">
            <v>19119.599999999999</v>
          </cell>
          <cell r="BH78">
            <v>105251.11</v>
          </cell>
          <cell r="BI78">
            <v>116637.765</v>
          </cell>
          <cell r="BJ78">
            <v>15626.951999999997</v>
          </cell>
          <cell r="BK78">
            <v>1400.46</v>
          </cell>
          <cell r="BL78">
            <v>12788.623300000001</v>
          </cell>
          <cell r="BM78">
            <v>619899.28</v>
          </cell>
          <cell r="BN78">
            <v>13868.979591836736</v>
          </cell>
        </row>
        <row r="79">
          <cell r="AE79">
            <v>1978</v>
          </cell>
          <cell r="AF79">
            <v>28358</v>
          </cell>
          <cell r="AG79">
            <v>53757.599999999999</v>
          </cell>
          <cell r="AH79">
            <v>443847.6</v>
          </cell>
          <cell r="AI79">
            <v>322079.27600000001</v>
          </cell>
          <cell r="AJ79">
            <v>118545.76271186439</v>
          </cell>
          <cell r="AK79">
            <v>5859.3710000000001</v>
          </cell>
          <cell r="AL79">
            <v>29407.77</v>
          </cell>
          <cell r="AM79">
            <v>542434.43999999994</v>
          </cell>
          <cell r="AN79">
            <v>8041.2154195011335</v>
          </cell>
          <cell r="AS79">
            <v>6187.2</v>
          </cell>
          <cell r="AT79">
            <v>27998.75</v>
          </cell>
          <cell r="AU79">
            <v>190220.4</v>
          </cell>
          <cell r="AV79">
            <v>136644.595</v>
          </cell>
          <cell r="AW79">
            <v>56003.309178240001</v>
          </cell>
          <cell r="AX79">
            <v>1662.49758</v>
          </cell>
          <cell r="AY79">
            <v>11777.031959999998</v>
          </cell>
          <cell r="AZ79">
            <v>175592.76</v>
          </cell>
          <cell r="BA79">
            <v>3015.4557823129248</v>
          </cell>
          <cell r="BF79">
            <v>10312</v>
          </cell>
          <cell r="BG79">
            <v>20159.099999999999</v>
          </cell>
          <cell r="BH79">
            <v>112018.68</v>
          </cell>
          <cell r="BI79">
            <v>104347.45</v>
          </cell>
          <cell r="BJ79">
            <v>27697.031999999996</v>
          </cell>
          <cell r="BK79">
            <v>2085.7284</v>
          </cell>
          <cell r="BL79">
            <v>12509.266800000001</v>
          </cell>
          <cell r="BM79">
            <v>665209.31999999995</v>
          </cell>
          <cell r="BN79">
            <v>13820.839002267572</v>
          </cell>
        </row>
        <row r="80">
          <cell r="AE80">
            <v>1979</v>
          </cell>
          <cell r="AF80">
            <v>36151.5</v>
          </cell>
          <cell r="AG80">
            <v>63313.2</v>
          </cell>
          <cell r="AH80">
            <v>361122.3</v>
          </cell>
          <cell r="AI80">
            <v>267269.62199999997</v>
          </cell>
          <cell r="AJ80">
            <v>115630.50847457624</v>
          </cell>
          <cell r="AK80">
            <v>5245.2195000000002</v>
          </cell>
          <cell r="AL80">
            <v>38084.629999999997</v>
          </cell>
          <cell r="AM80">
            <v>532138.41</v>
          </cell>
          <cell r="AN80">
            <v>8865.6689342403624</v>
          </cell>
          <cell r="AS80">
            <v>7887.6</v>
          </cell>
          <cell r="AT80">
            <v>32975.625</v>
          </cell>
          <cell r="AU80">
            <v>154766.70000000001</v>
          </cell>
          <cell r="AV80">
            <v>113384.58749999999</v>
          </cell>
          <cell r="AW80">
            <v>54626.086739840001</v>
          </cell>
          <cell r="AX80">
            <v>1451.4275700000001</v>
          </cell>
          <cell r="AY80">
            <v>14690.213879999999</v>
          </cell>
          <cell r="AZ80">
            <v>172315.26500000001</v>
          </cell>
          <cell r="BA80">
            <v>3324.6258503401359</v>
          </cell>
          <cell r="BF80">
            <v>13146</v>
          </cell>
          <cell r="BG80">
            <v>23742.45</v>
          </cell>
          <cell r="BH80">
            <v>91140.39</v>
          </cell>
          <cell r="BI80">
            <v>86530.38</v>
          </cell>
          <cell r="BJ80">
            <v>27015.911999999997</v>
          </cell>
          <cell r="BK80">
            <v>1837.6686000000002</v>
          </cell>
          <cell r="BL80">
            <v>14896.0504</v>
          </cell>
          <cell r="BM80">
            <v>652404.98</v>
          </cell>
          <cell r="BN80">
            <v>15237.868480725621</v>
          </cell>
        </row>
        <row r="81">
          <cell r="AE81">
            <v>1980</v>
          </cell>
          <cell r="AF81">
            <v>37939</v>
          </cell>
          <cell r="AG81">
            <v>69038.399999999994</v>
          </cell>
          <cell r="AH81">
            <v>405119.4</v>
          </cell>
          <cell r="AI81">
            <v>319730.33</v>
          </cell>
          <cell r="AJ81">
            <v>84183.05084745762</v>
          </cell>
          <cell r="AK81">
            <v>5490.9170000000004</v>
          </cell>
          <cell r="AL81">
            <v>24932.6</v>
          </cell>
          <cell r="AM81">
            <v>473912.97</v>
          </cell>
          <cell r="AN81">
            <v>7932.9523809523807</v>
          </cell>
          <cell r="AS81">
            <v>8277.6</v>
          </cell>
          <cell r="AT81">
            <v>35957.5</v>
          </cell>
          <cell r="AU81">
            <v>173622.6</v>
          </cell>
          <cell r="AV81">
            <v>136847.82250000004</v>
          </cell>
          <cell r="AW81">
            <v>39769.70004096</v>
          </cell>
          <cell r="AX81">
            <v>1550.4673300000002</v>
          </cell>
          <cell r="AY81">
            <v>10108.750840000001</v>
          </cell>
          <cell r="AZ81">
            <v>153703.97</v>
          </cell>
          <cell r="BA81">
            <v>2974.8571428571427</v>
          </cell>
          <cell r="BF81">
            <v>13796</v>
          </cell>
          <cell r="BG81">
            <v>25889.4</v>
          </cell>
          <cell r="BH81">
            <v>102244.42</v>
          </cell>
          <cell r="BI81">
            <v>105544.15</v>
          </cell>
          <cell r="BJ81">
            <v>19668.527999999995</v>
          </cell>
          <cell r="BK81">
            <v>1948.5834</v>
          </cell>
          <cell r="BL81">
            <v>10673.715199999999</v>
          </cell>
          <cell r="BM81">
            <v>580240.49</v>
          </cell>
          <cell r="BN81">
            <v>13634.761904761905</v>
          </cell>
        </row>
        <row r="82">
          <cell r="AE82">
            <v>1981</v>
          </cell>
          <cell r="AF82">
            <v>33374</v>
          </cell>
          <cell r="AG82">
            <v>80191.199999999997</v>
          </cell>
          <cell r="AH82">
            <v>520846.2</v>
          </cell>
          <cell r="AI82">
            <v>375710.348</v>
          </cell>
          <cell r="AJ82">
            <v>62661.016949152538</v>
          </cell>
          <cell r="AK82">
            <v>8534.7355000000007</v>
          </cell>
          <cell r="AL82">
            <v>26911.11</v>
          </cell>
          <cell r="AM82">
            <v>504480.03</v>
          </cell>
          <cell r="AN82">
            <v>8468.4625850340126</v>
          </cell>
          <cell r="AS82">
            <v>7281.6</v>
          </cell>
          <cell r="AT82">
            <v>41766.25</v>
          </cell>
          <cell r="AU82">
            <v>223219.8</v>
          </cell>
          <cell r="AV82">
            <v>162008.85999999999</v>
          </cell>
          <cell r="AW82">
            <v>29602.275318399999</v>
          </cell>
          <cell r="AX82">
            <v>2340.3047000000001</v>
          </cell>
          <cell r="AY82">
            <v>11005.4476</v>
          </cell>
          <cell r="AZ82">
            <v>163042.49</v>
          </cell>
          <cell r="BA82">
            <v>3175.6734693877547</v>
          </cell>
          <cell r="BF82">
            <v>12136</v>
          </cell>
          <cell r="BG82">
            <v>30071.7</v>
          </cell>
          <cell r="BH82">
            <v>131451.66</v>
          </cell>
          <cell r="BI82">
            <v>125029.795</v>
          </cell>
          <cell r="BJ82">
            <v>14640.119999999999</v>
          </cell>
          <cell r="BK82">
            <v>2908.8780000000002</v>
          </cell>
          <cell r="BL82">
            <v>12517.846</v>
          </cell>
          <cell r="BM82">
            <v>619511.03</v>
          </cell>
          <cell r="BN82">
            <v>14555.17006802721</v>
          </cell>
        </row>
        <row r="83">
          <cell r="AE83">
            <v>1982</v>
          </cell>
          <cell r="AF83">
            <v>46640</v>
          </cell>
          <cell r="AG83">
            <v>78267.600000000006</v>
          </cell>
          <cell r="AH83">
            <v>561009.75</v>
          </cell>
          <cell r="AI83">
            <v>391535.20400000003</v>
          </cell>
          <cell r="AJ83">
            <v>75189.830508474552</v>
          </cell>
          <cell r="AK83">
            <v>11644.227500000001</v>
          </cell>
          <cell r="AL83">
            <v>34156.154999999999</v>
          </cell>
          <cell r="AM83">
            <v>489509.1</v>
          </cell>
          <cell r="AN83">
            <v>8925.7505668934245</v>
          </cell>
          <cell r="AS83">
            <v>10176</v>
          </cell>
          <cell r="AT83">
            <v>40764.375</v>
          </cell>
          <cell r="AU83">
            <v>240432.75</v>
          </cell>
          <cell r="AV83">
            <v>168210.18</v>
          </cell>
          <cell r="AW83">
            <v>35521.128960639995</v>
          </cell>
          <cell r="AX83">
            <v>3127.9135200000005</v>
          </cell>
          <cell r="AY83">
            <v>13341.846800000001</v>
          </cell>
          <cell r="AZ83">
            <v>158015.65</v>
          </cell>
          <cell r="BA83">
            <v>3347.1564625850338</v>
          </cell>
          <cell r="BF83">
            <v>16960</v>
          </cell>
          <cell r="BG83">
            <v>29350.35</v>
          </cell>
          <cell r="BH83">
            <v>141588.17499999999</v>
          </cell>
          <cell r="BI83">
            <v>129474.95</v>
          </cell>
          <cell r="BJ83">
            <v>17567.351999999995</v>
          </cell>
          <cell r="BK83">
            <v>3900.2916</v>
          </cell>
          <cell r="BL83">
            <v>13877.665999999999</v>
          </cell>
          <cell r="BM83">
            <v>601730.80000000005</v>
          </cell>
          <cell r="BN83">
            <v>15341.133786848071</v>
          </cell>
        </row>
        <row r="84">
          <cell r="AE84">
            <v>1983</v>
          </cell>
          <cell r="AF84">
            <v>40425</v>
          </cell>
          <cell r="AG84">
            <v>71169.600000000006</v>
          </cell>
          <cell r="AH84">
            <v>555748.19999999995</v>
          </cell>
          <cell r="AI84">
            <v>292565.46799999999</v>
          </cell>
          <cell r="AJ84">
            <v>87908.474576271183</v>
          </cell>
          <cell r="AK84">
            <v>7906.6980000000003</v>
          </cell>
          <cell r="AL84">
            <v>22642.54</v>
          </cell>
          <cell r="AM84">
            <v>489856.41</v>
          </cell>
          <cell r="AN84">
            <v>8084.4625850340126</v>
          </cell>
          <cell r="AS84">
            <v>8820</v>
          </cell>
          <cell r="AT84">
            <v>37067.5</v>
          </cell>
          <cell r="AU84">
            <v>238177.8</v>
          </cell>
          <cell r="AV84">
            <v>125685.89</v>
          </cell>
          <cell r="AW84">
            <v>41529.662203519998</v>
          </cell>
          <cell r="AX84">
            <v>2071.1293800000003</v>
          </cell>
          <cell r="AY84">
            <v>9230.97768</v>
          </cell>
          <cell r="AZ84">
            <v>157510.07500000001</v>
          </cell>
          <cell r="BA84">
            <v>3031.6734693877547</v>
          </cell>
          <cell r="BF84">
            <v>14700</v>
          </cell>
          <cell r="BG84">
            <v>26688.6</v>
          </cell>
          <cell r="BH84">
            <v>140260.26</v>
          </cell>
          <cell r="BI84">
            <v>96508.68</v>
          </cell>
          <cell r="BJ84">
            <v>20538.935999999998</v>
          </cell>
          <cell r="BK84">
            <v>2610.5964000000004</v>
          </cell>
          <cell r="BL84">
            <v>10740.8024</v>
          </cell>
          <cell r="BM84">
            <v>604139.19999999995</v>
          </cell>
          <cell r="BN84">
            <v>13895.17006802721</v>
          </cell>
        </row>
        <row r="85">
          <cell r="AE85">
            <v>1984</v>
          </cell>
          <cell r="AF85">
            <v>50435</v>
          </cell>
          <cell r="AG85">
            <v>81330</v>
          </cell>
          <cell r="AH85">
            <v>444945.9</v>
          </cell>
          <cell r="AI85">
            <v>288378.51199999999</v>
          </cell>
          <cell r="AJ85">
            <v>115657.62711864404</v>
          </cell>
          <cell r="AK85">
            <v>8077.0349999999999</v>
          </cell>
          <cell r="AL85">
            <v>32917.269999999997</v>
          </cell>
          <cell r="AM85">
            <v>504274.38</v>
          </cell>
          <cell r="AN85">
            <v>8876.1179138322004</v>
          </cell>
          <cell r="AS85">
            <v>11004</v>
          </cell>
          <cell r="AT85">
            <v>42359.375</v>
          </cell>
          <cell r="AU85">
            <v>190691.1</v>
          </cell>
          <cell r="AV85">
            <v>123916.675</v>
          </cell>
          <cell r="AW85">
            <v>54638.898111360002</v>
          </cell>
          <cell r="AX85">
            <v>2085.7715400000002</v>
          </cell>
          <cell r="AY85">
            <v>13045.538879999998</v>
          </cell>
          <cell r="AZ85">
            <v>162302.15</v>
          </cell>
          <cell r="BA85">
            <v>3328.5442176870747</v>
          </cell>
          <cell r="BF85">
            <v>18340</v>
          </cell>
          <cell r="BG85">
            <v>30498.75</v>
          </cell>
          <cell r="BH85">
            <v>112295.87</v>
          </cell>
          <cell r="BI85">
            <v>95453.29</v>
          </cell>
          <cell r="BJ85">
            <v>27022.247999999996</v>
          </cell>
          <cell r="BK85">
            <v>2665.6032</v>
          </cell>
          <cell r="BL85">
            <v>13043.020400000001</v>
          </cell>
          <cell r="BM85">
            <v>621420.19999999995</v>
          </cell>
          <cell r="BN85">
            <v>15255.827664399094</v>
          </cell>
        </row>
        <row r="86">
          <cell r="AE86">
            <v>1985</v>
          </cell>
          <cell r="AF86">
            <v>55660</v>
          </cell>
          <cell r="AG86">
            <v>83638.8</v>
          </cell>
          <cell r="AH86">
            <v>509296.2</v>
          </cell>
          <cell r="AI86">
            <v>330421.53200000001</v>
          </cell>
          <cell r="AJ86">
            <v>118572.88135593219</v>
          </cell>
          <cell r="AK86">
            <v>10832.519</v>
          </cell>
          <cell r="AL86">
            <v>39140.03</v>
          </cell>
          <cell r="AM86">
            <v>465914.04</v>
          </cell>
          <cell r="AN86">
            <v>9578.5215419501128</v>
          </cell>
          <cell r="AS86">
            <v>12144</v>
          </cell>
          <cell r="AT86">
            <v>43561.875</v>
          </cell>
          <cell r="AU86">
            <v>218269.8</v>
          </cell>
          <cell r="AV86">
            <v>142365.28</v>
          </cell>
          <cell r="AW86">
            <v>56016.120549760002</v>
          </cell>
          <cell r="AX86">
            <v>2818.0003200000001</v>
          </cell>
          <cell r="AY86">
            <v>15128.27836</v>
          </cell>
          <cell r="AZ86">
            <v>149963.6</v>
          </cell>
          <cell r="BA86">
            <v>3591.9455782312925</v>
          </cell>
          <cell r="BF86">
            <v>20240</v>
          </cell>
          <cell r="BG86">
            <v>31364.55</v>
          </cell>
          <cell r="BH86">
            <v>128536.66</v>
          </cell>
          <cell r="BI86">
            <v>110230.72</v>
          </cell>
          <cell r="BJ86">
            <v>27703.367999999995</v>
          </cell>
          <cell r="BK86">
            <v>3579.7175999999999</v>
          </cell>
          <cell r="BL86">
            <v>13226.988800000001</v>
          </cell>
          <cell r="BM86">
            <v>574123.4</v>
          </cell>
          <cell r="BN86">
            <v>16463.083900226757</v>
          </cell>
        </row>
        <row r="87">
          <cell r="AE87">
            <v>1986</v>
          </cell>
          <cell r="AF87">
            <v>52789</v>
          </cell>
          <cell r="AG87">
            <v>70940.399999999994</v>
          </cell>
          <cell r="AH87">
            <v>658545.30000000005</v>
          </cell>
          <cell r="AI87">
            <v>373371.45199999999</v>
          </cell>
          <cell r="AJ87">
            <v>125888.13559322033</v>
          </cell>
          <cell r="AK87">
            <v>16654.948</v>
          </cell>
          <cell r="AL87">
            <v>50894.55</v>
          </cell>
          <cell r="AM87">
            <v>585060.32999999996</v>
          </cell>
          <cell r="AN87">
            <v>8834.6122448979604</v>
          </cell>
          <cell r="AS87">
            <v>11517.6</v>
          </cell>
          <cell r="AT87">
            <v>36948.125</v>
          </cell>
          <cell r="AU87">
            <v>282233.7</v>
          </cell>
          <cell r="AV87">
            <v>161016.80500000002</v>
          </cell>
          <cell r="AW87">
            <v>59471.988017279997</v>
          </cell>
          <cell r="AX87">
            <v>4301.8664600000002</v>
          </cell>
          <cell r="AY87">
            <v>20720.460159999999</v>
          </cell>
          <cell r="AZ87">
            <v>186937.17</v>
          </cell>
          <cell r="BA87">
            <v>3312.979591836734</v>
          </cell>
          <cell r="BF87">
            <v>19196</v>
          </cell>
          <cell r="BG87">
            <v>26602.65</v>
          </cell>
          <cell r="BH87">
            <v>166204.29</v>
          </cell>
          <cell r="BI87">
            <v>124995.55</v>
          </cell>
          <cell r="BJ87">
            <v>29412.503999999997</v>
          </cell>
          <cell r="BK87">
            <v>5393.2608000000009</v>
          </cell>
          <cell r="BL87">
            <v>18156.2068</v>
          </cell>
          <cell r="BM87">
            <v>725355.69</v>
          </cell>
          <cell r="BN87">
            <v>15184.489795918365</v>
          </cell>
        </row>
        <row r="88">
          <cell r="AE88">
            <v>1987</v>
          </cell>
          <cell r="AF88">
            <v>69833.5</v>
          </cell>
          <cell r="AG88">
            <v>84776.4</v>
          </cell>
          <cell r="AH88">
            <v>544851.30000000005</v>
          </cell>
          <cell r="AI88">
            <v>353370.61200000002</v>
          </cell>
          <cell r="AJ88">
            <v>126084.74576271186</v>
          </cell>
          <cell r="AK88">
            <v>29944.383999999998</v>
          </cell>
          <cell r="AL88">
            <v>36575</v>
          </cell>
          <cell r="AM88">
            <v>593524.29</v>
          </cell>
          <cell r="AN88">
            <v>9730.7573696145118</v>
          </cell>
          <cell r="AS88">
            <v>15236.4</v>
          </cell>
          <cell r="AT88">
            <v>44154.375</v>
          </cell>
          <cell r="AU88">
            <v>233507.7</v>
          </cell>
          <cell r="AV88">
            <v>152434.75000000003</v>
          </cell>
          <cell r="AW88">
            <v>59564.870460799997</v>
          </cell>
          <cell r="AX88">
            <v>7861.8310000000001</v>
          </cell>
          <cell r="AY88">
            <v>14918.772879999999</v>
          </cell>
          <cell r="AZ88">
            <v>189700.33499999999</v>
          </cell>
          <cell r="BA88">
            <v>3649.0340136054419</v>
          </cell>
          <cell r="BF88">
            <v>25394</v>
          </cell>
          <cell r="BG88">
            <v>31791.15</v>
          </cell>
          <cell r="BH88">
            <v>137510.09</v>
          </cell>
          <cell r="BI88">
            <v>118500.98</v>
          </cell>
          <cell r="BJ88">
            <v>29458.439999999995</v>
          </cell>
          <cell r="BK88">
            <v>9821.67</v>
          </cell>
          <cell r="BL88">
            <v>14233.090400000001</v>
          </cell>
          <cell r="BM88">
            <v>735660.72</v>
          </cell>
          <cell r="BN88">
            <v>16724.739229024945</v>
          </cell>
        </row>
        <row r="89">
          <cell r="AE89">
            <v>1988</v>
          </cell>
          <cell r="AF89">
            <v>63393</v>
          </cell>
          <cell r="AG89">
            <v>65394</v>
          </cell>
          <cell r="AH89">
            <v>334166.7</v>
          </cell>
          <cell r="AI89">
            <v>279660.70400000003</v>
          </cell>
          <cell r="AJ89">
            <v>142993.22033898302</v>
          </cell>
          <cell r="AK89">
            <v>16648.885999999999</v>
          </cell>
          <cell r="AL89">
            <v>20731.41</v>
          </cell>
          <cell r="AM89">
            <v>545466.18000000005</v>
          </cell>
          <cell r="AN89">
            <v>8762.195011337868</v>
          </cell>
          <cell r="AS89">
            <v>13831.2</v>
          </cell>
          <cell r="AT89">
            <v>34059.375</v>
          </cell>
          <cell r="AU89">
            <v>143214.29999999999</v>
          </cell>
          <cell r="AV89">
            <v>119443.01</v>
          </cell>
          <cell r="AW89">
            <v>67552.760603520001</v>
          </cell>
          <cell r="AX89">
            <v>4050.1135800000006</v>
          </cell>
          <cell r="AY89">
            <v>8818.6548799999982</v>
          </cell>
          <cell r="AZ89">
            <v>173852.16500000001</v>
          </cell>
          <cell r="BA89">
            <v>3285.8231292517007</v>
          </cell>
          <cell r="BF89">
            <v>23052</v>
          </cell>
          <cell r="BG89">
            <v>24522.75</v>
          </cell>
          <cell r="BH89">
            <v>84337.31</v>
          </cell>
          <cell r="BI89">
            <v>92174.52</v>
          </cell>
          <cell r="BJ89">
            <v>33408.935999999994</v>
          </cell>
          <cell r="BK89">
            <v>5320.0644000000002</v>
          </cell>
          <cell r="BL89">
            <v>8638.1563999999998</v>
          </cell>
          <cell r="BM89">
            <v>677659.13</v>
          </cell>
          <cell r="BN89">
            <v>15060.022675736962</v>
          </cell>
        </row>
        <row r="90">
          <cell r="AE90">
            <v>1989</v>
          </cell>
          <cell r="AF90">
            <v>67028.5</v>
          </cell>
          <cell r="AG90">
            <v>78850.8</v>
          </cell>
          <cell r="AH90">
            <v>520720.2</v>
          </cell>
          <cell r="AI90">
            <v>324164.08799999999</v>
          </cell>
          <cell r="AJ90">
            <v>108786.44067796609</v>
          </cell>
          <cell r="AK90">
            <v>14996.332</v>
          </cell>
          <cell r="AL90">
            <v>30538.720000000001</v>
          </cell>
          <cell r="AM90">
            <v>575146.59</v>
          </cell>
          <cell r="AN90">
            <v>9202.6485260770969</v>
          </cell>
          <cell r="AS90">
            <v>14624.4</v>
          </cell>
          <cell r="AT90">
            <v>41068.125</v>
          </cell>
          <cell r="AU90">
            <v>223165.8</v>
          </cell>
          <cell r="AV90">
            <v>139308.51</v>
          </cell>
          <cell r="AW90">
            <v>51392.816852479998</v>
          </cell>
          <cell r="AX90">
            <v>3878.54574</v>
          </cell>
          <cell r="AY90">
            <v>12875.563759999999</v>
          </cell>
          <cell r="AZ90">
            <v>183225.4</v>
          </cell>
          <cell r="BA90">
            <v>3450.9931972789118</v>
          </cell>
          <cell r="BF90">
            <v>24374</v>
          </cell>
          <cell r="BG90">
            <v>29569.05</v>
          </cell>
          <cell r="BH90">
            <v>131419.85999999999</v>
          </cell>
          <cell r="BI90">
            <v>107188.17</v>
          </cell>
          <cell r="BJ90">
            <v>25416.863999999998</v>
          </cell>
          <cell r="BK90">
            <v>4926.2772000000004</v>
          </cell>
          <cell r="BL90">
            <v>11637.566800000001</v>
          </cell>
          <cell r="BM90">
            <v>714810.25</v>
          </cell>
          <cell r="BN90">
            <v>15817.052154195011</v>
          </cell>
        </row>
        <row r="91">
          <cell r="AE91">
            <v>1990</v>
          </cell>
          <cell r="AF91">
            <v>69415.5</v>
          </cell>
          <cell r="AG91">
            <v>84799.2</v>
          </cell>
          <cell r="AH91">
            <v>674064.3</v>
          </cell>
          <cell r="AI91">
            <v>337312.28399999999</v>
          </cell>
          <cell r="AJ91">
            <v>110708.47457627118</v>
          </cell>
          <cell r="AK91">
            <v>21157.266</v>
          </cell>
          <cell r="AL91">
            <v>51147.37</v>
          </cell>
          <cell r="AM91">
            <v>624353.31000000006</v>
          </cell>
          <cell r="AN91">
            <v>9612.3356009070303</v>
          </cell>
          <cell r="AS91">
            <v>15145.2</v>
          </cell>
          <cell r="AT91">
            <v>44166.25</v>
          </cell>
          <cell r="AU91">
            <v>288884.7</v>
          </cell>
          <cell r="AV91">
            <v>146140.52500000002</v>
          </cell>
          <cell r="AW91">
            <v>52300.822808960002</v>
          </cell>
          <cell r="AX91">
            <v>5706.0495999999994</v>
          </cell>
          <cell r="AY91">
            <v>21227.149399999998</v>
          </cell>
          <cell r="AZ91">
            <v>198805.685</v>
          </cell>
          <cell r="BA91">
            <v>3604.6258503401359</v>
          </cell>
          <cell r="BF91">
            <v>25242</v>
          </cell>
          <cell r="BG91">
            <v>31799.7</v>
          </cell>
          <cell r="BH91">
            <v>170120.99</v>
          </cell>
          <cell r="BI91">
            <v>113637.35</v>
          </cell>
          <cell r="BJ91">
            <v>25865.927999999996</v>
          </cell>
          <cell r="BK91">
            <v>7048.08</v>
          </cell>
          <cell r="BL91">
            <v>18149.734</v>
          </cell>
          <cell r="BM91">
            <v>776272.52</v>
          </cell>
          <cell r="BN91">
            <v>16521.201814058957</v>
          </cell>
        </row>
        <row r="92">
          <cell r="AE92">
            <v>1991</v>
          </cell>
          <cell r="AF92">
            <v>80294.5</v>
          </cell>
          <cell r="AG92">
            <v>88950</v>
          </cell>
          <cell r="AH92">
            <v>670857.6</v>
          </cell>
          <cell r="AI92">
            <v>276267.76799999998</v>
          </cell>
          <cell r="AJ92">
            <v>143193.22033898302</v>
          </cell>
          <cell r="AK92">
            <v>28433.975999999999</v>
          </cell>
          <cell r="AL92">
            <v>35819.07</v>
          </cell>
          <cell r="AM92">
            <v>555813.66</v>
          </cell>
          <cell r="AN92">
            <v>9052.4444444444453</v>
          </cell>
          <cell r="AS92">
            <v>17518.8</v>
          </cell>
          <cell r="AT92">
            <v>46328.125</v>
          </cell>
          <cell r="AU92">
            <v>287510.40000000002</v>
          </cell>
          <cell r="AV92">
            <v>120294.80500000002</v>
          </cell>
          <cell r="AW92">
            <v>67647.244468479999</v>
          </cell>
          <cell r="AX92">
            <v>7145.1795800000009</v>
          </cell>
          <cell r="AY92">
            <v>14713.37132</v>
          </cell>
          <cell r="AZ92">
            <v>176714.86</v>
          </cell>
          <cell r="BA92">
            <v>3394.6666666666665</v>
          </cell>
          <cell r="BF92">
            <v>29198</v>
          </cell>
          <cell r="BG92">
            <v>33356.25</v>
          </cell>
          <cell r="BH92">
            <v>169311.68</v>
          </cell>
          <cell r="BI92">
            <v>94190</v>
          </cell>
          <cell r="BJ92">
            <v>33455.663999999997</v>
          </cell>
          <cell r="BK92">
            <v>8990.2363999999998</v>
          </cell>
          <cell r="BL92">
            <v>14317.829599999999</v>
          </cell>
          <cell r="BM92">
            <v>691910.62</v>
          </cell>
          <cell r="BN92">
            <v>15558.888888888891</v>
          </cell>
        </row>
        <row r="93">
          <cell r="AE93">
            <v>1992</v>
          </cell>
          <cell r="AF93">
            <v>79931.5</v>
          </cell>
          <cell r="AG93">
            <v>58591.199999999997</v>
          </cell>
          <cell r="AH93">
            <v>627421.19999999995</v>
          </cell>
          <cell r="AI93">
            <v>289072.90399999998</v>
          </cell>
          <cell r="AJ93">
            <v>131267.79661016946</v>
          </cell>
          <cell r="AK93">
            <v>34699.648000000001</v>
          </cell>
          <cell r="AL93">
            <v>24002.575000000001</v>
          </cell>
          <cell r="AM93">
            <v>527379</v>
          </cell>
          <cell r="AN93">
            <v>11541.478458049885</v>
          </cell>
          <cell r="AS93">
            <v>17439.599999999999</v>
          </cell>
          <cell r="AT93">
            <v>30516.25</v>
          </cell>
          <cell r="AU93">
            <v>268894.8</v>
          </cell>
          <cell r="AV93">
            <v>123948.92500000002</v>
          </cell>
          <cell r="AW93">
            <v>62013.443842560002</v>
          </cell>
          <cell r="AX93">
            <v>8884.75072</v>
          </cell>
          <cell r="AY93">
            <v>10397.632960000001</v>
          </cell>
          <cell r="AZ93">
            <v>167682.03</v>
          </cell>
          <cell r="BA93">
            <v>4328.0544217687075</v>
          </cell>
          <cell r="BF93">
            <v>29066</v>
          </cell>
          <cell r="BG93">
            <v>21971.7</v>
          </cell>
          <cell r="BH93">
            <v>158349.16</v>
          </cell>
          <cell r="BI93">
            <v>95966.48</v>
          </cell>
          <cell r="BJ93">
            <v>30669.407999999996</v>
          </cell>
          <cell r="BK93">
            <v>11182.285600000001</v>
          </cell>
          <cell r="BL93">
            <v>9436.2648000000008</v>
          </cell>
          <cell r="BM93">
            <v>656488.86</v>
          </cell>
          <cell r="BN93">
            <v>19836.916099773243</v>
          </cell>
        </row>
        <row r="94">
          <cell r="AE94">
            <v>1993</v>
          </cell>
          <cell r="AF94">
            <v>106969.5</v>
          </cell>
          <cell r="AG94">
            <v>81062.399999999994</v>
          </cell>
          <cell r="AH94">
            <v>571743.9</v>
          </cell>
          <cell r="AI94">
            <v>345849.83199999999</v>
          </cell>
          <cell r="AJ94">
            <v>187284.74576271183</v>
          </cell>
          <cell r="AK94">
            <v>54795.182000000001</v>
          </cell>
          <cell r="AL94">
            <v>37910.654000000002</v>
          </cell>
          <cell r="AM94">
            <v>564048.03</v>
          </cell>
          <cell r="AN94">
            <v>10608.907029478458</v>
          </cell>
          <cell r="AS94">
            <v>23338.799999999999</v>
          </cell>
          <cell r="AT94">
            <v>42220</v>
          </cell>
          <cell r="AU94">
            <v>245033.1</v>
          </cell>
          <cell r="AV94">
            <v>147964.69500000001</v>
          </cell>
          <cell r="AW94">
            <v>88476.933138559994</v>
          </cell>
          <cell r="AX94">
            <v>13473.564280000001</v>
          </cell>
          <cell r="AY94">
            <v>15943.48688</v>
          </cell>
          <cell r="AZ94">
            <v>179194.35500000001</v>
          </cell>
          <cell r="BA94">
            <v>3978.3401360544212</v>
          </cell>
          <cell r="BF94">
            <v>38898</v>
          </cell>
          <cell r="BG94">
            <v>30398.400000000001</v>
          </cell>
          <cell r="BH94">
            <v>144297.26999999999</v>
          </cell>
          <cell r="BI94">
            <v>114307.77</v>
          </cell>
          <cell r="BJ94">
            <v>43757.207999999991</v>
          </cell>
          <cell r="BK94">
            <v>17445.3364</v>
          </cell>
          <cell r="BL94">
            <v>13517.8624</v>
          </cell>
          <cell r="BM94">
            <v>702605.66</v>
          </cell>
          <cell r="BN94">
            <v>18234.058956916098</v>
          </cell>
        </row>
        <row r="95">
          <cell r="AE95">
            <v>1994</v>
          </cell>
          <cell r="AF95">
            <v>123953.5</v>
          </cell>
          <cell r="AG95">
            <v>86278.8</v>
          </cell>
          <cell r="AH95">
            <v>481309.5</v>
          </cell>
          <cell r="AI95">
            <v>323945.31599999999</v>
          </cell>
          <cell r="AJ95">
            <v>245169.49152542371</v>
          </cell>
          <cell r="AK95">
            <v>78220.349000000002</v>
          </cell>
          <cell r="AL95">
            <v>59054.1368</v>
          </cell>
          <cell r="AM95">
            <v>588386.61</v>
          </cell>
          <cell r="AN95">
            <v>11764.970521541951</v>
          </cell>
          <cell r="AS95">
            <v>27044.400000000001</v>
          </cell>
          <cell r="AT95">
            <v>44936.875</v>
          </cell>
          <cell r="AU95">
            <v>206275.5</v>
          </cell>
          <cell r="AV95">
            <v>138138.38500000001</v>
          </cell>
          <cell r="AW95">
            <v>115822.80564800001</v>
          </cell>
          <cell r="AX95">
            <v>19001.097400000002</v>
          </cell>
          <cell r="AY95">
            <v>24863.363519999999</v>
          </cell>
          <cell r="AZ95">
            <v>186652.55499999999</v>
          </cell>
          <cell r="BA95">
            <v>4411.8639455782313</v>
          </cell>
          <cell r="BF95">
            <v>45074</v>
          </cell>
          <cell r="BG95">
            <v>32354.55</v>
          </cell>
          <cell r="BH95">
            <v>121473.35</v>
          </cell>
          <cell r="BI95">
            <v>106212.22</v>
          </cell>
          <cell r="BJ95">
            <v>57281.399999999994</v>
          </cell>
          <cell r="BK95">
            <v>24771.896000000001</v>
          </cell>
          <cell r="BL95">
            <v>20619.003200000003</v>
          </cell>
          <cell r="BM95">
            <v>733801.96</v>
          </cell>
          <cell r="BN95">
            <v>20221.043083900229</v>
          </cell>
        </row>
        <row r="96">
          <cell r="AE96">
            <v>1995</v>
          </cell>
          <cell r="AF96">
            <v>126362.5</v>
          </cell>
          <cell r="AG96">
            <v>87370.8</v>
          </cell>
          <cell r="AH96">
            <v>524777.4</v>
          </cell>
          <cell r="AI96">
            <v>329329.63199999998</v>
          </cell>
          <cell r="AJ96">
            <v>218108.47457627114</v>
          </cell>
          <cell r="AK96">
            <v>79248.743000000002</v>
          </cell>
          <cell r="AL96">
            <v>57255.116000000002</v>
          </cell>
          <cell r="AM96">
            <v>510863.85</v>
          </cell>
          <cell r="AN96">
            <v>12266.37641723356</v>
          </cell>
          <cell r="AS96">
            <v>27570</v>
          </cell>
          <cell r="AT96">
            <v>45505.625</v>
          </cell>
          <cell r="AU96">
            <v>224904.6</v>
          </cell>
          <cell r="AV96">
            <v>141953.875</v>
          </cell>
          <cell r="AW96">
            <v>103038.65829248</v>
          </cell>
          <cell r="AX96">
            <v>19336.972580000001</v>
          </cell>
          <cell r="AY96">
            <v>23323.746360000001</v>
          </cell>
          <cell r="AZ96">
            <v>162388.67000000001</v>
          </cell>
          <cell r="BA96">
            <v>4599.8911564625851</v>
          </cell>
          <cell r="BF96">
            <v>45950</v>
          </cell>
          <cell r="BG96">
            <v>32764.05</v>
          </cell>
          <cell r="BH96">
            <v>132443.82</v>
          </cell>
          <cell r="BI96">
            <v>110305.31</v>
          </cell>
          <cell r="BJ96">
            <v>50958.863999999994</v>
          </cell>
          <cell r="BK96">
            <v>25194.462399999997</v>
          </cell>
          <cell r="BL96">
            <v>20177.1908</v>
          </cell>
          <cell r="BM96">
            <v>636066.29</v>
          </cell>
          <cell r="BN96">
            <v>21082.834467120181</v>
          </cell>
        </row>
        <row r="97">
          <cell r="AE97">
            <v>1996</v>
          </cell>
          <cell r="AF97">
            <v>119322.5</v>
          </cell>
          <cell r="AG97">
            <v>90500.4</v>
          </cell>
          <cell r="AH97">
            <v>625829.4</v>
          </cell>
          <cell r="AI97">
            <v>410183.11599999998</v>
          </cell>
          <cell r="AJ97">
            <v>171603.38983050844</v>
          </cell>
          <cell r="AK97">
            <v>64675.716</v>
          </cell>
          <cell r="AL97">
            <v>51527.371599999999</v>
          </cell>
          <cell r="AM97">
            <v>533821.56000000006</v>
          </cell>
          <cell r="AN97">
            <v>13068.045351473924</v>
          </cell>
          <cell r="AS97">
            <v>26034</v>
          </cell>
          <cell r="AT97">
            <v>47135.625</v>
          </cell>
          <cell r="AU97">
            <v>268212.59999999998</v>
          </cell>
          <cell r="AV97">
            <v>175389.005</v>
          </cell>
          <cell r="AW97">
            <v>81068.75755712</v>
          </cell>
          <cell r="AX97">
            <v>15759.124200000002</v>
          </cell>
          <cell r="AY97">
            <v>21728.81828</v>
          </cell>
          <cell r="AZ97">
            <v>169744.39</v>
          </cell>
          <cell r="BA97">
            <v>4900.517006802721</v>
          </cell>
          <cell r="BF97">
            <v>43390</v>
          </cell>
          <cell r="BG97">
            <v>33937.65</v>
          </cell>
          <cell r="BH97">
            <v>157947.42000000001</v>
          </cell>
          <cell r="BI97">
            <v>135557.16</v>
          </cell>
          <cell r="BJ97">
            <v>40093.41599999999</v>
          </cell>
          <cell r="BK97">
            <v>20486.310000000001</v>
          </cell>
          <cell r="BL97">
            <v>18229.287600000003</v>
          </cell>
          <cell r="BM97">
            <v>664463.98</v>
          </cell>
          <cell r="BN97">
            <v>22460.702947845806</v>
          </cell>
        </row>
        <row r="98">
          <cell r="AE98">
            <v>1997</v>
          </cell>
          <cell r="AF98">
            <v>150573.5</v>
          </cell>
          <cell r="AG98">
            <v>86157.6</v>
          </cell>
          <cell r="AH98">
            <v>510287.4</v>
          </cell>
          <cell r="AI98">
            <v>352811.80800000002</v>
          </cell>
          <cell r="AJ98">
            <v>216715.25423728811</v>
          </cell>
          <cell r="AK98">
            <v>88624.813999999998</v>
          </cell>
          <cell r="AL98">
            <v>52365.67</v>
          </cell>
          <cell r="AM98">
            <v>408135.99</v>
          </cell>
          <cell r="AN98">
            <v>13345.088435374149</v>
          </cell>
          <cell r="AS98">
            <v>32852.400000000001</v>
          </cell>
          <cell r="AT98">
            <v>44873.75</v>
          </cell>
          <cell r="AU98">
            <v>218694.6</v>
          </cell>
          <cell r="AV98">
            <v>151311.43</v>
          </cell>
          <cell r="AW98">
            <v>102380.47408064001</v>
          </cell>
          <cell r="AX98">
            <v>21019.261220000004</v>
          </cell>
          <cell r="AY98">
            <v>21199.476079999997</v>
          </cell>
          <cell r="AZ98">
            <v>130287.185</v>
          </cell>
          <cell r="BA98">
            <v>5004.4081632653051</v>
          </cell>
          <cell r="BF98">
            <v>54754</v>
          </cell>
          <cell r="BG98">
            <v>32309.1</v>
          </cell>
          <cell r="BH98">
            <v>128786.82</v>
          </cell>
          <cell r="BI98">
            <v>117140.82</v>
          </cell>
          <cell r="BJ98">
            <v>50633.351999999992</v>
          </cell>
          <cell r="BK98">
            <v>27813.703600000001</v>
          </cell>
          <cell r="BL98">
            <v>17490.990399999999</v>
          </cell>
          <cell r="BM98">
            <v>506388.92</v>
          </cell>
          <cell r="BN98">
            <v>22936.87074829932</v>
          </cell>
        </row>
        <row r="99">
          <cell r="AE99">
            <v>1998</v>
          </cell>
          <cell r="AF99">
            <v>150513</v>
          </cell>
          <cell r="AG99">
            <v>107428.8</v>
          </cell>
          <cell r="AH99">
            <v>505728.3</v>
          </cell>
          <cell r="AI99">
            <v>349410.75599999999</v>
          </cell>
          <cell r="AJ99">
            <v>259094.91525423725</v>
          </cell>
          <cell r="AK99">
            <v>116596.97100000001</v>
          </cell>
          <cell r="AL99">
            <v>59501.373200000002</v>
          </cell>
          <cell r="AM99">
            <v>424457.34</v>
          </cell>
          <cell r="AN99">
            <v>13850.557823129251</v>
          </cell>
          <cell r="AS99">
            <v>32839.199999999997</v>
          </cell>
          <cell r="AT99">
            <v>55952.5</v>
          </cell>
          <cell r="AU99">
            <v>216740.7</v>
          </cell>
          <cell r="AV99">
            <v>149082.79999999999</v>
          </cell>
          <cell r="AW99">
            <v>122401.44492352</v>
          </cell>
          <cell r="AX99">
            <v>27492.975520000004</v>
          </cell>
          <cell r="AY99">
            <v>24450.748960000001</v>
          </cell>
          <cell r="AZ99">
            <v>135774.71</v>
          </cell>
          <cell r="BA99">
            <v>5193.9591836734689</v>
          </cell>
          <cell r="BF99">
            <v>54732</v>
          </cell>
          <cell r="BG99">
            <v>40285.800000000003</v>
          </cell>
          <cell r="BH99">
            <v>127636.19</v>
          </cell>
          <cell r="BI99">
            <v>114613.79</v>
          </cell>
          <cell r="BJ99">
            <v>60534.935999999994</v>
          </cell>
          <cell r="BK99">
            <v>36492.257600000004</v>
          </cell>
          <cell r="BL99">
            <v>20306.4912</v>
          </cell>
          <cell r="BM99">
            <v>525749.72</v>
          </cell>
          <cell r="BN99">
            <v>23805.646258503399</v>
          </cell>
        </row>
        <row r="100">
          <cell r="AE100">
            <v>1999</v>
          </cell>
          <cell r="AF100">
            <v>152949.5</v>
          </cell>
          <cell r="AG100">
            <v>109935.6</v>
          </cell>
          <cell r="AH100">
            <v>566157.9</v>
          </cell>
          <cell r="AI100">
            <v>349639.712</v>
          </cell>
          <cell r="AJ100">
            <v>298247.45762711857</v>
          </cell>
          <cell r="AK100">
            <v>128592.677</v>
          </cell>
          <cell r="AL100">
            <v>57690.5844</v>
          </cell>
          <cell r="AM100">
            <v>483886.92</v>
          </cell>
          <cell r="AN100">
            <v>13655.365079365078</v>
          </cell>
          <cell r="AS100">
            <v>33370.800000000003</v>
          </cell>
          <cell r="AT100">
            <v>57258.125</v>
          </cell>
          <cell r="AU100">
            <v>242639.1</v>
          </cell>
          <cell r="AV100">
            <v>149896.20000000001</v>
          </cell>
          <cell r="AW100">
            <v>140897.86255552</v>
          </cell>
          <cell r="AX100">
            <v>31662.594660000002</v>
          </cell>
          <cell r="AY100">
            <v>23844.922559999999</v>
          </cell>
          <cell r="AZ100">
            <v>154517.57500000001</v>
          </cell>
          <cell r="BA100">
            <v>5120.7619047619037</v>
          </cell>
          <cell r="BF100">
            <v>55618</v>
          </cell>
          <cell r="BG100">
            <v>41225.85</v>
          </cell>
          <cell r="BH100">
            <v>142887.47</v>
          </cell>
          <cell r="BI100">
            <v>115632.91</v>
          </cell>
          <cell r="BJ100">
            <v>69682.535999999978</v>
          </cell>
          <cell r="BK100">
            <v>41119.764799999997</v>
          </cell>
          <cell r="BL100">
            <v>19293.2356</v>
          </cell>
          <cell r="BM100">
            <v>600219.25</v>
          </cell>
          <cell r="BN100">
            <v>23470.158730158728</v>
          </cell>
        </row>
        <row r="101">
          <cell r="AE101">
            <v>2000</v>
          </cell>
          <cell r="AF101">
            <v>148665</v>
          </cell>
          <cell r="AG101">
            <v>83444.399999999994</v>
          </cell>
          <cell r="AH101">
            <v>557245.5</v>
          </cell>
          <cell r="AI101">
            <v>341233.924</v>
          </cell>
          <cell r="AJ101">
            <v>244247.45762711862</v>
          </cell>
          <cell r="AK101">
            <v>164184.152</v>
          </cell>
          <cell r="AL101">
            <v>42387.1996</v>
          </cell>
          <cell r="AM101">
            <v>460737.45</v>
          </cell>
          <cell r="AN101">
            <v>14613.043083900226</v>
          </cell>
          <cell r="AS101">
            <v>32436</v>
          </cell>
          <cell r="AT101">
            <v>43460.625</v>
          </cell>
          <cell r="AU101">
            <v>238819.5</v>
          </cell>
          <cell r="AV101">
            <v>146451.42500000002</v>
          </cell>
          <cell r="AW101">
            <v>115387.21901632</v>
          </cell>
          <cell r="AX101">
            <v>40223.114020000001</v>
          </cell>
          <cell r="AY101">
            <v>17774.073560000001</v>
          </cell>
          <cell r="AZ101">
            <v>146973.68</v>
          </cell>
          <cell r="BA101">
            <v>5479.8911564625851</v>
          </cell>
          <cell r="BF101">
            <v>54060</v>
          </cell>
          <cell r="BG101">
            <v>31291.65</v>
          </cell>
          <cell r="BH101">
            <v>140638.15</v>
          </cell>
          <cell r="BI101">
            <v>113375.96</v>
          </cell>
          <cell r="BJ101">
            <v>57065.975999999995</v>
          </cell>
          <cell r="BK101">
            <v>52379.455600000001</v>
          </cell>
          <cell r="BL101">
            <v>15086.574000000001</v>
          </cell>
          <cell r="BM101">
            <v>571990.91</v>
          </cell>
          <cell r="BN101">
            <v>25116.167800453513</v>
          </cell>
        </row>
        <row r="102">
          <cell r="AE102">
            <v>2001</v>
          </cell>
          <cell r="AF102">
            <v>89936</v>
          </cell>
          <cell r="AG102">
            <v>100670.39999999999</v>
          </cell>
          <cell r="AH102">
            <v>433234.2</v>
          </cell>
          <cell r="AI102">
            <v>278691.66800000001</v>
          </cell>
          <cell r="AJ102">
            <v>170071.18644067794</v>
          </cell>
          <cell r="AK102">
            <v>122872.738</v>
          </cell>
          <cell r="AL102">
            <v>36954.915200000003</v>
          </cell>
          <cell r="AM102">
            <v>396543.15</v>
          </cell>
          <cell r="AN102">
            <v>13503.129251700679</v>
          </cell>
          <cell r="AS102">
            <v>19622.400000000001</v>
          </cell>
          <cell r="AT102">
            <v>52432.5</v>
          </cell>
          <cell r="AU102">
            <v>185671.8</v>
          </cell>
          <cell r="AV102">
            <v>119678.57500000001</v>
          </cell>
          <cell r="AW102">
            <v>80344.915066239992</v>
          </cell>
          <cell r="AX102">
            <v>30650.696720000004</v>
          </cell>
          <cell r="AY102">
            <v>14863.252559999999</v>
          </cell>
          <cell r="AZ102">
            <v>126874.02499999999</v>
          </cell>
          <cell r="BA102">
            <v>5063.6734693877543</v>
          </cell>
          <cell r="BF102">
            <v>32704</v>
          </cell>
          <cell r="BG102">
            <v>37751.4</v>
          </cell>
          <cell r="BH102">
            <v>109340.06</v>
          </cell>
          <cell r="BI102">
            <v>92778.1</v>
          </cell>
          <cell r="BJ102">
            <v>39735.431999999993</v>
          </cell>
          <cell r="BK102">
            <v>39806.223600000005</v>
          </cell>
          <cell r="BL102">
            <v>12891.0432</v>
          </cell>
          <cell r="BM102">
            <v>491082.8</v>
          </cell>
          <cell r="BN102">
            <v>23208.50340136054</v>
          </cell>
        </row>
        <row r="103">
          <cell r="AE103">
            <v>2002</v>
          </cell>
          <cell r="AF103">
            <v>128463.5</v>
          </cell>
          <cell r="AG103">
            <v>107985.60000000001</v>
          </cell>
          <cell r="AH103">
            <v>335187.3</v>
          </cell>
          <cell r="AI103">
            <v>218101.372</v>
          </cell>
          <cell r="AJ103">
            <v>153237.2881355932</v>
          </cell>
          <cell r="AK103">
            <v>80423.05</v>
          </cell>
          <cell r="AL103">
            <v>40387.246799999994</v>
          </cell>
          <cell r="AM103">
            <v>361447.23</v>
          </cell>
          <cell r="AN103">
            <v>15053.931972789116</v>
          </cell>
          <cell r="AS103">
            <v>28028.400000000001</v>
          </cell>
          <cell r="AT103">
            <v>56242.5</v>
          </cell>
          <cell r="AU103">
            <v>143651.70000000001</v>
          </cell>
          <cell r="AV103">
            <v>92008.825000000012</v>
          </cell>
          <cell r="AW103">
            <v>72392.256195199996</v>
          </cell>
          <cell r="AX103">
            <v>20728.001319999999</v>
          </cell>
          <cell r="AY103">
            <v>16643.465519999998</v>
          </cell>
          <cell r="AZ103">
            <v>115950.30499999999</v>
          </cell>
          <cell r="BA103">
            <v>5645.2244897959181</v>
          </cell>
          <cell r="BF103">
            <v>46714</v>
          </cell>
          <cell r="BG103">
            <v>40494.6</v>
          </cell>
          <cell r="BH103">
            <v>84594.89</v>
          </cell>
          <cell r="BI103">
            <v>70346.69</v>
          </cell>
          <cell r="BJ103">
            <v>35802.359999999993</v>
          </cell>
          <cell r="BK103">
            <v>26606.5936</v>
          </cell>
          <cell r="BL103">
            <v>13206.291200000001</v>
          </cell>
          <cell r="BM103">
            <v>446640.56</v>
          </cell>
          <cell r="BN103">
            <v>25873.945578231291</v>
          </cell>
        </row>
        <row r="104">
          <cell r="AE104">
            <v>2003</v>
          </cell>
          <cell r="AF104">
            <v>125031.5</v>
          </cell>
          <cell r="AG104">
            <v>115047.6</v>
          </cell>
          <cell r="AH104">
            <v>484020.6</v>
          </cell>
          <cell r="AI104">
            <v>320417.41200000001</v>
          </cell>
          <cell r="AJ104">
            <v>229532.20338983048</v>
          </cell>
          <cell r="AK104">
            <v>106755.87300000001</v>
          </cell>
          <cell r="AL104">
            <v>47782</v>
          </cell>
          <cell r="AM104">
            <v>453894.84</v>
          </cell>
          <cell r="AN104">
            <v>16900.934240362811</v>
          </cell>
          <cell r="AS104">
            <v>27279.599999999999</v>
          </cell>
          <cell r="AT104">
            <v>59920.625</v>
          </cell>
          <cell r="AU104">
            <v>207437.4</v>
          </cell>
          <cell r="AV104">
            <v>137258.46000000002</v>
          </cell>
          <cell r="AW104">
            <v>108435.44854528</v>
          </cell>
          <cell r="AX104">
            <v>26299.405260000003</v>
          </cell>
          <cell r="AY104">
            <v>20096.14732</v>
          </cell>
          <cell r="AZ104">
            <v>145319.15</v>
          </cell>
          <cell r="BA104">
            <v>6337.850340136054</v>
          </cell>
          <cell r="BF104">
            <v>45466</v>
          </cell>
          <cell r="BG104">
            <v>43142.85</v>
          </cell>
          <cell r="BH104">
            <v>122157.58</v>
          </cell>
          <cell r="BI104">
            <v>105997.64</v>
          </cell>
          <cell r="BJ104">
            <v>53627.903999999995</v>
          </cell>
          <cell r="BK104">
            <v>34265.050799999997</v>
          </cell>
          <cell r="BL104">
            <v>16202.4856</v>
          </cell>
          <cell r="BM104">
            <v>561801.5</v>
          </cell>
          <cell r="BN104">
            <v>29048.48072562358</v>
          </cell>
        </row>
        <row r="105">
          <cell r="AE105">
            <v>2004</v>
          </cell>
          <cell r="AF105">
            <v>167414.5</v>
          </cell>
          <cell r="AG105">
            <v>106041.60000000001</v>
          </cell>
          <cell r="AH105">
            <v>520705.5</v>
          </cell>
          <cell r="AI105">
            <v>330367.81599999999</v>
          </cell>
          <cell r="AJ105">
            <v>260122.03389830506</v>
          </cell>
          <cell r="AK105">
            <v>162492.61300000001</v>
          </cell>
          <cell r="AL105">
            <v>41574.910000000003</v>
          </cell>
          <cell r="AM105">
            <v>530526.42000000004</v>
          </cell>
          <cell r="AN105">
            <v>16751.891156462589</v>
          </cell>
          <cell r="AS105">
            <v>36526.800000000003</v>
          </cell>
          <cell r="AT105">
            <v>55230</v>
          </cell>
          <cell r="AU105">
            <v>223159.5</v>
          </cell>
          <cell r="AV105">
            <v>141679.845</v>
          </cell>
          <cell r="AW105">
            <v>122886.67561984</v>
          </cell>
          <cell r="AX105">
            <v>38803.872080000001</v>
          </cell>
          <cell r="AY105">
            <v>18410.216039999999</v>
          </cell>
          <cell r="AZ105">
            <v>169615.54</v>
          </cell>
          <cell r="BA105">
            <v>6281.9591836734689</v>
          </cell>
          <cell r="BF105">
            <v>60878</v>
          </cell>
          <cell r="BG105">
            <v>39765.599999999999</v>
          </cell>
          <cell r="BH105">
            <v>131416.15</v>
          </cell>
          <cell r="BI105">
            <v>109370.37</v>
          </cell>
          <cell r="BJ105">
            <v>60774.911999999989</v>
          </cell>
          <cell r="BK105">
            <v>50958.716399999998</v>
          </cell>
          <cell r="BL105">
            <v>14031.7652</v>
          </cell>
          <cell r="BM105">
            <v>657414.57999999996</v>
          </cell>
          <cell r="BN105">
            <v>28792.31292517007</v>
          </cell>
        </row>
        <row r="106">
          <cell r="AE106">
            <v>2005</v>
          </cell>
          <cell r="AF106">
            <v>173558</v>
          </cell>
          <cell r="AG106">
            <v>111986.4</v>
          </cell>
          <cell r="AH106">
            <v>540710.1</v>
          </cell>
          <cell r="AI106">
            <v>307365.58399999997</v>
          </cell>
          <cell r="AJ106">
            <v>321467.79661016946</v>
          </cell>
          <cell r="AK106">
            <v>171294.23</v>
          </cell>
          <cell r="AL106">
            <v>52905.279999999999</v>
          </cell>
          <cell r="AM106">
            <v>571087.5</v>
          </cell>
          <cell r="AN106">
            <v>14186.521541950115</v>
          </cell>
          <cell r="AS106">
            <v>37867.199999999997</v>
          </cell>
          <cell r="AT106">
            <v>58326.25</v>
          </cell>
          <cell r="AU106">
            <v>231732.9</v>
          </cell>
          <cell r="AV106">
            <v>131636.74000000002</v>
          </cell>
          <cell r="AW106">
            <v>151867.59941952</v>
          </cell>
          <cell r="AX106">
            <v>42048.489040000008</v>
          </cell>
          <cell r="AY106">
            <v>21580.488559999998</v>
          </cell>
          <cell r="AZ106">
            <v>182306.8</v>
          </cell>
          <cell r="BA106">
            <v>5319.9455782312916</v>
          </cell>
          <cell r="BF106">
            <v>63112</v>
          </cell>
          <cell r="BG106">
            <v>41994.9</v>
          </cell>
          <cell r="BH106">
            <v>136464.93</v>
          </cell>
          <cell r="BI106">
            <v>101655.97</v>
          </cell>
          <cell r="BJ106">
            <v>75107.73599999999</v>
          </cell>
          <cell r="BK106">
            <v>54412.947200000002</v>
          </cell>
          <cell r="BL106">
            <v>17531.488799999999</v>
          </cell>
          <cell r="BM106">
            <v>708564.1</v>
          </cell>
          <cell r="BN106">
            <v>24383.083900226757</v>
          </cell>
        </row>
        <row r="107">
          <cell r="AE107">
            <v>2006</v>
          </cell>
          <cell r="AF107">
            <v>190602.5</v>
          </cell>
          <cell r="AG107">
            <v>107877.6</v>
          </cell>
          <cell r="AH107">
            <v>530573.4</v>
          </cell>
          <cell r="AI107">
            <v>283295.02799999999</v>
          </cell>
          <cell r="AJ107">
            <v>305094.91525423725</v>
          </cell>
          <cell r="AK107">
            <v>140900.85999999999</v>
          </cell>
          <cell r="AL107">
            <v>49118.080000000002</v>
          </cell>
          <cell r="AM107">
            <v>586750.68000000005</v>
          </cell>
          <cell r="AN107">
            <v>16288.943310657598</v>
          </cell>
          <cell r="AS107">
            <v>41586</v>
          </cell>
          <cell r="AT107">
            <v>56186.25</v>
          </cell>
          <cell r="AU107">
            <v>227388.6</v>
          </cell>
          <cell r="AV107">
            <v>119713.995</v>
          </cell>
          <cell r="AW107">
            <v>144132.73386432001</v>
          </cell>
          <cell r="AX107">
            <v>34621.809860000001</v>
          </cell>
          <cell r="AY107">
            <v>19537.901839999999</v>
          </cell>
          <cell r="AZ107">
            <v>187987.81</v>
          </cell>
          <cell r="BA107">
            <v>6108.3537414965986</v>
          </cell>
          <cell r="BF107">
            <v>69310</v>
          </cell>
          <cell r="BG107">
            <v>40454.1</v>
          </cell>
          <cell r="BH107">
            <v>133906.62</v>
          </cell>
          <cell r="BI107">
            <v>91304.6</v>
          </cell>
          <cell r="BJ107">
            <v>71282.375999999989</v>
          </cell>
          <cell r="BK107">
            <v>45106.550799999997</v>
          </cell>
          <cell r="BL107">
            <v>17611.553199999998</v>
          </cell>
          <cell r="BM107">
            <v>725813.62</v>
          </cell>
          <cell r="BN107">
            <v>27996.621315192744</v>
          </cell>
        </row>
        <row r="108">
          <cell r="AE108">
            <v>2007</v>
          </cell>
          <cell r="AF108">
            <v>147741</v>
          </cell>
          <cell r="AG108">
            <v>139784.4</v>
          </cell>
          <cell r="AH108">
            <v>421898.4</v>
          </cell>
          <cell r="AI108">
            <v>323115.848</v>
          </cell>
          <cell r="AJ108">
            <v>325799.99999999994</v>
          </cell>
          <cell r="AK108">
            <v>156572.39300000001</v>
          </cell>
          <cell r="AL108">
            <v>36901.449999999997</v>
          </cell>
          <cell r="AM108">
            <v>577061.57999999996</v>
          </cell>
          <cell r="AN108">
            <v>15961.106575963719</v>
          </cell>
          <cell r="AS108">
            <v>32234.400000000001</v>
          </cell>
          <cell r="AT108">
            <v>72804.375</v>
          </cell>
          <cell r="AU108">
            <v>180813.6</v>
          </cell>
          <cell r="AV108">
            <v>136044.49</v>
          </cell>
          <cell r="AW108">
            <v>153914.21601984001</v>
          </cell>
          <cell r="AX108">
            <v>37716.242720000002</v>
          </cell>
          <cell r="AY108">
            <v>15254.017760000001</v>
          </cell>
          <cell r="AZ108">
            <v>184601.27</v>
          </cell>
          <cell r="BA108">
            <v>5985.4149659863942</v>
          </cell>
          <cell r="BF108">
            <v>53724</v>
          </cell>
          <cell r="BG108">
            <v>52419.15</v>
          </cell>
          <cell r="BH108">
            <v>106479.12</v>
          </cell>
          <cell r="BI108">
            <v>103697</v>
          </cell>
          <cell r="BJ108">
            <v>76119.911999999982</v>
          </cell>
          <cell r="BK108">
            <v>49567.649600000004</v>
          </cell>
          <cell r="BL108">
            <v>13353.944800000001</v>
          </cell>
          <cell r="BM108">
            <v>714733.64</v>
          </cell>
          <cell r="BN108">
            <v>27433.151927437641</v>
          </cell>
        </row>
        <row r="109">
          <cell r="AE109">
            <v>2008</v>
          </cell>
          <cell r="AF109">
            <v>183474.5</v>
          </cell>
          <cell r="AG109">
            <v>127713.60000000001</v>
          </cell>
          <cell r="AH109">
            <v>601003.19999999995</v>
          </cell>
          <cell r="AI109">
            <v>330662.32799999998</v>
          </cell>
          <cell r="AJ109">
            <v>428640.67796610162</v>
          </cell>
          <cell r="AK109">
            <v>186711.02499999999</v>
          </cell>
          <cell r="AL109">
            <v>46186.28</v>
          </cell>
          <cell r="AM109">
            <v>565567.11</v>
          </cell>
          <cell r="AN109">
            <v>15029.115646258504</v>
          </cell>
          <cell r="AS109">
            <v>40030.800000000003</v>
          </cell>
          <cell r="AT109">
            <v>66517.5</v>
          </cell>
          <cell r="AU109">
            <v>257572.8</v>
          </cell>
          <cell r="AV109">
            <v>140185.465</v>
          </cell>
          <cell r="AW109">
            <v>202498.13966655999</v>
          </cell>
          <cell r="AX109">
            <v>44634.760300000002</v>
          </cell>
          <cell r="AY109">
            <v>18772.439320000001</v>
          </cell>
          <cell r="AZ109">
            <v>181146.91</v>
          </cell>
          <cell r="BA109">
            <v>5635.9183673469388</v>
          </cell>
          <cell r="BF109">
            <v>66718</v>
          </cell>
          <cell r="BG109">
            <v>47892.6</v>
          </cell>
          <cell r="BH109">
            <v>151681.76</v>
          </cell>
          <cell r="BI109">
            <v>107465.88</v>
          </cell>
          <cell r="BJ109">
            <v>100147.60799999998</v>
          </cell>
          <cell r="BK109">
            <v>58602.366000000002</v>
          </cell>
          <cell r="BL109">
            <v>14684.5916</v>
          </cell>
          <cell r="BM109">
            <v>699782.47</v>
          </cell>
          <cell r="BN109">
            <v>25831.292517006805</v>
          </cell>
        </row>
        <row r="110">
          <cell r="AE110">
            <v>2009</v>
          </cell>
          <cell r="AF110">
            <v>196988</v>
          </cell>
          <cell r="AG110">
            <v>117554.4</v>
          </cell>
          <cell r="AH110">
            <v>565947.9</v>
          </cell>
          <cell r="AI110">
            <v>255924.204</v>
          </cell>
          <cell r="AJ110">
            <v>437223.72881355922</v>
          </cell>
          <cell r="AK110">
            <v>194741.26199999999</v>
          </cell>
          <cell r="AL110">
            <v>50429.77</v>
          </cell>
          <cell r="AM110">
            <v>467768.13</v>
          </cell>
          <cell r="AN110">
            <v>14637.133786848071</v>
          </cell>
          <cell r="AS110">
            <v>42979.199999999997</v>
          </cell>
          <cell r="AT110">
            <v>61226.25</v>
          </cell>
          <cell r="AU110">
            <v>242549.1</v>
          </cell>
          <cell r="AV110">
            <v>109284.22</v>
          </cell>
          <cell r="AW110">
            <v>206552.93875264001</v>
          </cell>
          <cell r="AX110">
            <v>47644.363160000001</v>
          </cell>
          <cell r="AY110">
            <v>20713.61796</v>
          </cell>
          <cell r="AZ110">
            <v>151093.89499999999</v>
          </cell>
          <cell r="BA110">
            <v>5488.9251700680261</v>
          </cell>
          <cell r="BF110">
            <v>71632</v>
          </cell>
          <cell r="BG110">
            <v>44082.9</v>
          </cell>
          <cell r="BH110">
            <v>142834.47</v>
          </cell>
          <cell r="BI110">
            <v>84193.7</v>
          </cell>
          <cell r="BJ110">
            <v>102152.95199999999</v>
          </cell>
          <cell r="BK110">
            <v>61486.138800000008</v>
          </cell>
          <cell r="BL110">
            <v>16838.394800000002</v>
          </cell>
          <cell r="BM110">
            <v>574696.64</v>
          </cell>
          <cell r="BN110">
            <v>25157.573696145122</v>
          </cell>
        </row>
        <row r="111">
          <cell r="AE111">
            <v>2010</v>
          </cell>
          <cell r="AF111">
            <v>244453</v>
          </cell>
          <cell r="AG111">
            <v>144519.6</v>
          </cell>
          <cell r="AH111">
            <v>489291.6</v>
          </cell>
          <cell r="AI111">
            <v>209993.88800000001</v>
          </cell>
          <cell r="AJ111">
            <v>433511.86440677958</v>
          </cell>
          <cell r="AK111">
            <v>199126.701</v>
          </cell>
          <cell r="AL111">
            <v>29151.15</v>
          </cell>
          <cell r="AM111">
            <v>571256.67000000004</v>
          </cell>
          <cell r="AN111">
            <v>14099.30158730159</v>
          </cell>
          <cell r="AS111">
            <v>53335.199999999997</v>
          </cell>
          <cell r="AT111">
            <v>75270.625</v>
          </cell>
          <cell r="AU111">
            <v>209696.4</v>
          </cell>
          <cell r="AV111">
            <v>89536.25</v>
          </cell>
          <cell r="AW111">
            <v>204799.38227584001</v>
          </cell>
          <cell r="AX111">
            <v>50319.401480000008</v>
          </cell>
          <cell r="AY111">
            <v>12561.958399999998</v>
          </cell>
          <cell r="AZ111">
            <v>182853.065</v>
          </cell>
          <cell r="BA111">
            <v>5287.2380952380954</v>
          </cell>
          <cell r="BF111">
            <v>88892</v>
          </cell>
          <cell r="BG111">
            <v>54194.85</v>
          </cell>
          <cell r="BH111">
            <v>123487.88</v>
          </cell>
          <cell r="BI111">
            <v>68770.14</v>
          </cell>
          <cell r="BJ111">
            <v>101285.71199999998</v>
          </cell>
          <cell r="BK111">
            <v>63654.9084</v>
          </cell>
          <cell r="BL111">
            <v>9931.2919999999995</v>
          </cell>
          <cell r="BM111">
            <v>707194.88</v>
          </cell>
          <cell r="BN111">
            <v>24233.174603174604</v>
          </cell>
        </row>
        <row r="112">
          <cell r="AE112">
            <v>2011</v>
          </cell>
          <cell r="AF112">
            <v>245657.5</v>
          </cell>
          <cell r="AG112">
            <v>136304.4</v>
          </cell>
          <cell r="AH112">
            <v>531048</v>
          </cell>
          <cell r="AI112">
            <v>231137.46400000001</v>
          </cell>
          <cell r="AJ112">
            <v>495189.83050847455</v>
          </cell>
          <cell r="AK112">
            <v>159796.26500000001</v>
          </cell>
          <cell r="AL112">
            <v>24994.9</v>
          </cell>
          <cell r="AM112">
            <v>542607.24</v>
          </cell>
          <cell r="AN112">
            <v>13405.460317460318</v>
          </cell>
          <cell r="AS112">
            <v>53598</v>
          </cell>
          <cell r="AT112">
            <v>70991.875</v>
          </cell>
          <cell r="AU112">
            <v>227592</v>
          </cell>
          <cell r="AV112">
            <v>97616.49000000002</v>
          </cell>
          <cell r="AW112">
            <v>233937.24537664</v>
          </cell>
          <cell r="AX112">
            <v>40008.852800000008</v>
          </cell>
          <cell r="AY112">
            <v>10673.726000000001</v>
          </cell>
          <cell r="AZ112">
            <v>173857.97500000001</v>
          </cell>
          <cell r="BA112">
            <v>5027.0476190476184</v>
          </cell>
          <cell r="BF112">
            <v>89330</v>
          </cell>
          <cell r="BG112">
            <v>51114.15</v>
          </cell>
          <cell r="BH112">
            <v>134026.4</v>
          </cell>
          <cell r="BI112">
            <v>74514.97</v>
          </cell>
          <cell r="BJ112">
            <v>115696.15199999999</v>
          </cell>
          <cell r="BK112">
            <v>50822.154000000002</v>
          </cell>
          <cell r="BL112">
            <v>9347.65</v>
          </cell>
          <cell r="BM112">
            <v>671165.65</v>
          </cell>
          <cell r="BN112">
            <v>23040.634920634919</v>
          </cell>
        </row>
        <row r="113">
          <cell r="AE113">
            <v>2012</v>
          </cell>
          <cell r="AF113">
            <v>279752</v>
          </cell>
          <cell r="AG113">
            <v>156721.20000000001</v>
          </cell>
          <cell r="AH113">
            <v>572166</v>
          </cell>
          <cell r="AI113">
            <v>225735.484</v>
          </cell>
          <cell r="AJ113">
            <v>470118.64406779653</v>
          </cell>
          <cell r="AK113">
            <v>197636.20199999999</v>
          </cell>
          <cell r="AL113">
            <v>29955.69</v>
          </cell>
          <cell r="AM113">
            <v>500940.18</v>
          </cell>
          <cell r="AN113">
            <v>14620.009070294785</v>
          </cell>
          <cell r="AS113">
            <v>61036.800000000003</v>
          </cell>
          <cell r="AT113">
            <v>81625.625</v>
          </cell>
          <cell r="AU113">
            <v>245214</v>
          </cell>
          <cell r="AV113">
            <v>96009.965000000011</v>
          </cell>
          <cell r="AW113">
            <v>222093.13240639999</v>
          </cell>
          <cell r="AX113">
            <v>48763.911120000004</v>
          </cell>
          <cell r="AY113">
            <v>12534.998320000001</v>
          </cell>
          <cell r="AZ113">
            <v>161376.85999999999</v>
          </cell>
          <cell r="BA113">
            <v>5482.5034013605446</v>
          </cell>
          <cell r="BF113">
            <v>101728</v>
          </cell>
          <cell r="BG113">
            <v>58770.45</v>
          </cell>
          <cell r="BH113">
            <v>144403.79999999999</v>
          </cell>
          <cell r="BI113">
            <v>73536.100000000006</v>
          </cell>
          <cell r="BJ113">
            <v>109838.51999999999</v>
          </cell>
          <cell r="BK113">
            <v>62762.931600000004</v>
          </cell>
          <cell r="BL113">
            <v>10651.711599999999</v>
          </cell>
          <cell r="BM113">
            <v>616837.22</v>
          </cell>
          <cell r="BN113">
            <v>25128.140589569164</v>
          </cell>
        </row>
        <row r="114">
          <cell r="AE114">
            <v>2013</v>
          </cell>
          <cell r="AF114">
            <v>294574.5</v>
          </cell>
          <cell r="AG114">
            <v>170288.4</v>
          </cell>
          <cell r="AH114">
            <v>789371.1</v>
          </cell>
          <cell r="AI114">
            <v>291813.92800000001</v>
          </cell>
          <cell r="AJ114">
            <v>628847.45762711857</v>
          </cell>
          <cell r="AK114">
            <v>244305.62700000001</v>
          </cell>
          <cell r="AL114">
            <v>38436.01</v>
          </cell>
          <cell r="AM114">
            <v>518729.22</v>
          </cell>
          <cell r="AN114">
            <v>14858.303854875285</v>
          </cell>
          <cell r="AS114">
            <v>64270.8</v>
          </cell>
          <cell r="AT114">
            <v>88691.875</v>
          </cell>
          <cell r="AU114">
            <v>338301.9</v>
          </cell>
          <cell r="AV114">
            <v>123398.515</v>
          </cell>
          <cell r="AW114">
            <v>297079.69133439998</v>
          </cell>
          <cell r="AX114">
            <v>60592.219120000002</v>
          </cell>
          <cell r="AY114">
            <v>15686.6054</v>
          </cell>
          <cell r="AZ114">
            <v>167585.51</v>
          </cell>
          <cell r="BA114">
            <v>5571.8639455782313</v>
          </cell>
          <cell r="BF114">
            <v>107118</v>
          </cell>
          <cell r="BG114">
            <v>63858.15</v>
          </cell>
          <cell r="BH114">
            <v>199222.23</v>
          </cell>
          <cell r="BI114">
            <v>94472.06</v>
          </cell>
          <cell r="BJ114">
            <v>146923.91999999998</v>
          </cell>
          <cell r="BK114">
            <v>77412.819600000003</v>
          </cell>
          <cell r="BL114">
            <v>13136.242</v>
          </cell>
          <cell r="BM114">
            <v>637208.72</v>
          </cell>
          <cell r="BN114">
            <v>25537.709750566897</v>
          </cell>
        </row>
        <row r="115">
          <cell r="AE115">
            <v>2014</v>
          </cell>
          <cell r="AF115">
            <v>332464</v>
          </cell>
          <cell r="AG115">
            <v>139276.79999999999</v>
          </cell>
          <cell r="AH115">
            <v>618284.1</v>
          </cell>
          <cell r="AI115">
            <v>210341.83600000001</v>
          </cell>
          <cell r="AJ115">
            <v>556274.57627118635</v>
          </cell>
          <cell r="AK115">
            <v>234301.72200000001</v>
          </cell>
          <cell r="AL115">
            <v>45669.71</v>
          </cell>
          <cell r="AM115">
            <v>493159.89</v>
          </cell>
          <cell r="AN115">
            <v>14624.507936507938</v>
          </cell>
          <cell r="AS115">
            <v>72537.600000000006</v>
          </cell>
          <cell r="AT115">
            <v>72540</v>
          </cell>
          <cell r="AU115">
            <v>264978.90000000002</v>
          </cell>
          <cell r="AV115">
            <v>88693.420000000013</v>
          </cell>
          <cell r="AW115">
            <v>262794.85972543998</v>
          </cell>
          <cell r="AX115">
            <v>58016.872139999999</v>
          </cell>
          <cell r="AY115">
            <v>18567.777600000001</v>
          </cell>
          <cell r="AZ115">
            <v>159291.76500000001</v>
          </cell>
          <cell r="BA115">
            <v>5484.1904761904771</v>
          </cell>
          <cell r="BF115">
            <v>120896</v>
          </cell>
          <cell r="BG115">
            <v>52228.800000000003</v>
          </cell>
          <cell r="BH115">
            <v>156043.13</v>
          </cell>
          <cell r="BI115">
            <v>67603.070000000007</v>
          </cell>
          <cell r="BJ115">
            <v>129967.99199999998</v>
          </cell>
          <cell r="BK115">
            <v>74378.267200000002</v>
          </cell>
          <cell r="BL115">
            <v>15192.208000000001</v>
          </cell>
          <cell r="BM115">
            <v>605905.38</v>
          </cell>
          <cell r="BN115">
            <v>25135.873015873018</v>
          </cell>
        </row>
        <row r="116">
          <cell r="AE116">
            <v>2015</v>
          </cell>
          <cell r="AF116">
            <v>355096.5</v>
          </cell>
          <cell r="AG116">
            <v>164154</v>
          </cell>
          <cell r="AH116">
            <v>580595.4</v>
          </cell>
          <cell r="AI116">
            <v>242130.74799999999</v>
          </cell>
          <cell r="AJ116">
            <v>622932.20338983042</v>
          </cell>
          <cell r="AK116">
            <v>225971.53700000001</v>
          </cell>
          <cell r="AL116">
            <v>45791.68</v>
          </cell>
          <cell r="AM116">
            <v>415394.04</v>
          </cell>
          <cell r="AN116">
            <v>15224.59863945578</v>
          </cell>
          <cell r="AS116">
            <v>77475.600000000006</v>
          </cell>
          <cell r="AT116">
            <v>85496.875</v>
          </cell>
          <cell r="AU116">
            <v>248826.6</v>
          </cell>
          <cell r="AV116">
            <v>102084.955</v>
          </cell>
          <cell r="AW116">
            <v>294285.2109216</v>
          </cell>
          <cell r="AX116">
            <v>57641.156980000007</v>
          </cell>
          <cell r="AY116">
            <v>18235.782079999997</v>
          </cell>
          <cell r="AZ116">
            <v>134923.405</v>
          </cell>
          <cell r="BA116">
            <v>5709.2244897959181</v>
          </cell>
          <cell r="BF116">
            <v>129126</v>
          </cell>
          <cell r="BG116">
            <v>61557.75</v>
          </cell>
          <cell r="BH116">
            <v>146531.22</v>
          </cell>
          <cell r="BI116">
            <v>77883.570000000007</v>
          </cell>
          <cell r="BJ116">
            <v>145541.87999999998</v>
          </cell>
          <cell r="BK116">
            <v>72355.340400000001</v>
          </cell>
          <cell r="BL116">
            <v>15172.080400000001</v>
          </cell>
          <cell r="BM116">
            <v>507954.31</v>
          </cell>
          <cell r="BN116">
            <v>26167.278911564623</v>
          </cell>
        </row>
        <row r="117">
          <cell r="AE117">
            <v>2016</v>
          </cell>
          <cell r="AF117">
            <v>362807.5</v>
          </cell>
          <cell r="AG117">
            <v>166668</v>
          </cell>
          <cell r="AH117">
            <v>674937.9</v>
          </cell>
          <cell r="AI117">
            <v>252534.728</v>
          </cell>
          <cell r="AJ117">
            <v>664379.6610169491</v>
          </cell>
          <cell r="AK117">
            <v>311112.23300000001</v>
          </cell>
          <cell r="AL117">
            <v>37075.53</v>
          </cell>
          <cell r="AM117">
            <v>501329.46</v>
          </cell>
          <cell r="AN117">
            <v>15270.603174603173</v>
          </cell>
          <cell r="AS117">
            <v>79158</v>
          </cell>
          <cell r="AT117">
            <v>86806.25</v>
          </cell>
          <cell r="AU117">
            <v>289259.09999999998</v>
          </cell>
          <cell r="AV117">
            <v>107376.625</v>
          </cell>
          <cell r="AW117">
            <v>313865.79086848005</v>
          </cell>
          <cell r="AX117">
            <v>77757.572260000001</v>
          </cell>
          <cell r="AY117">
            <v>15784.16872</v>
          </cell>
          <cell r="AZ117">
            <v>162636.88</v>
          </cell>
          <cell r="BA117">
            <v>5726.476190476189</v>
          </cell>
          <cell r="BF117">
            <v>131930</v>
          </cell>
          <cell r="BG117">
            <v>62500.5</v>
          </cell>
          <cell r="BH117">
            <v>170341.47</v>
          </cell>
          <cell r="BI117">
            <v>82079.98</v>
          </cell>
          <cell r="BJ117">
            <v>155225.66399999996</v>
          </cell>
          <cell r="BK117">
            <v>98674.142800000016</v>
          </cell>
          <cell r="BL117">
            <v>13173.703599999999</v>
          </cell>
          <cell r="BM117">
            <v>613676.86</v>
          </cell>
          <cell r="BN117">
            <v>26246.349206349205</v>
          </cell>
        </row>
        <row r="118">
          <cell r="AE118">
            <v>2017</v>
          </cell>
          <cell r="AF118">
            <v>424413</v>
          </cell>
          <cell r="AG118">
            <v>169146</v>
          </cell>
          <cell r="AH118">
            <v>637923.30000000005</v>
          </cell>
          <cell r="AI118">
            <v>244624.97200000001</v>
          </cell>
          <cell r="AJ118">
            <v>727393.220338983</v>
          </cell>
          <cell r="AK118">
            <v>266240.39399999997</v>
          </cell>
          <cell r="AL118">
            <v>31873.52</v>
          </cell>
          <cell r="AM118">
            <v>493792.56</v>
          </cell>
          <cell r="AN118">
            <v>15480.888888888891</v>
          </cell>
          <cell r="AS118">
            <v>92599.2</v>
          </cell>
          <cell r="AT118">
            <v>88096.875</v>
          </cell>
          <cell r="AU118">
            <v>273395.7</v>
          </cell>
          <cell r="AV118">
            <v>102736.01</v>
          </cell>
          <cell r="AW118">
            <v>343634.61401664</v>
          </cell>
          <cell r="AX118">
            <v>66770.86308000001</v>
          </cell>
          <cell r="AY118">
            <v>13262.41192</v>
          </cell>
          <cell r="AZ118">
            <v>160123.27499999999</v>
          </cell>
          <cell r="BA118">
            <v>5805.333333333333</v>
          </cell>
          <cell r="BF118">
            <v>154332</v>
          </cell>
          <cell r="BG118">
            <v>63429.75</v>
          </cell>
          <cell r="BH118">
            <v>160999.69</v>
          </cell>
          <cell r="BI118">
            <v>77895.02</v>
          </cell>
          <cell r="BJ118">
            <v>169948.15199999997</v>
          </cell>
          <cell r="BK118">
            <v>84836.488400000002</v>
          </cell>
          <cell r="BL118">
            <v>11768.2436</v>
          </cell>
          <cell r="BM118">
            <v>604670.85</v>
          </cell>
          <cell r="BN118">
            <v>26607.777777777781</v>
          </cell>
        </row>
        <row r="119">
          <cell r="AE119">
            <v>2018</v>
          </cell>
          <cell r="AF119">
            <v>407913</v>
          </cell>
          <cell r="AG119">
            <v>166617.60000000001</v>
          </cell>
          <cell r="AH119">
            <v>679389.9</v>
          </cell>
          <cell r="AI119">
            <v>246580.74799999999</v>
          </cell>
          <cell r="AJ119">
            <v>702491.52542372874</v>
          </cell>
          <cell r="AK119">
            <v>239306.86300000001</v>
          </cell>
          <cell r="AL119">
            <v>33136.9</v>
          </cell>
          <cell r="AM119">
            <v>431061.75</v>
          </cell>
          <cell r="AN119">
            <v>14867.591836734695</v>
          </cell>
          <cell r="AS119">
            <v>88999.2</v>
          </cell>
          <cell r="AT119">
            <v>86780</v>
          </cell>
          <cell r="AU119">
            <v>291167.09999999998</v>
          </cell>
          <cell r="AV119">
            <v>104055.905</v>
          </cell>
          <cell r="AW119">
            <v>331870.57211839996</v>
          </cell>
          <cell r="AX119">
            <v>60522.328980000006</v>
          </cell>
          <cell r="AY119">
            <v>14322.144319999999</v>
          </cell>
          <cell r="AZ119">
            <v>140464.95499999999</v>
          </cell>
          <cell r="BA119">
            <v>5575.3469387755104</v>
          </cell>
          <cell r="BF119">
            <v>148332</v>
          </cell>
          <cell r="BG119">
            <v>62481.599999999999</v>
          </cell>
          <cell r="BH119">
            <v>171465.07</v>
          </cell>
          <cell r="BI119">
            <v>79339.48</v>
          </cell>
          <cell r="BJ119">
            <v>164130.11999999997</v>
          </cell>
          <cell r="BK119">
            <v>76827.016400000008</v>
          </cell>
          <cell r="BL119">
            <v>13973.491599999999</v>
          </cell>
          <cell r="BM119">
            <v>525661.46</v>
          </cell>
          <cell r="BN119">
            <v>25553.673469387755</v>
          </cell>
        </row>
        <row r="120">
          <cell r="AE120">
            <v>2019</v>
          </cell>
          <cell r="AF120">
            <v>337975</v>
          </cell>
          <cell r="AG120">
            <v>160846.79999999999</v>
          </cell>
          <cell r="AH120">
            <v>686065.8</v>
          </cell>
          <cell r="AI120">
            <v>304065.75599999999</v>
          </cell>
          <cell r="AJ120">
            <v>674993.220338983</v>
          </cell>
          <cell r="AK120">
            <v>269580.21600000001</v>
          </cell>
          <cell r="AL120">
            <v>31293.32</v>
          </cell>
          <cell r="AM120">
            <v>426115.32</v>
          </cell>
          <cell r="AN120">
            <v>15323.573696145124</v>
          </cell>
          <cell r="AS120">
            <v>73740</v>
          </cell>
          <cell r="AT120">
            <v>83774.375</v>
          </cell>
          <cell r="AU120">
            <v>294028.2</v>
          </cell>
          <cell r="AV120">
            <v>128434.63499999999</v>
          </cell>
          <cell r="AW120">
            <v>318879.84139711998</v>
          </cell>
          <cell r="AX120">
            <v>67308.281099999993</v>
          </cell>
          <cell r="AY120">
            <v>13320.78752</v>
          </cell>
          <cell r="AZ120">
            <v>138532.67499999999</v>
          </cell>
          <cell r="BA120">
            <v>5746.3401360544212</v>
          </cell>
          <cell r="BF120">
            <v>122900</v>
          </cell>
          <cell r="BG120">
            <v>60317.55</v>
          </cell>
          <cell r="BH120">
            <v>173149.94</v>
          </cell>
          <cell r="BI120">
            <v>97943</v>
          </cell>
          <cell r="BJ120">
            <v>157705.41599999997</v>
          </cell>
          <cell r="BK120">
            <v>85931.607999999993</v>
          </cell>
          <cell r="BL120">
            <v>12028.5576</v>
          </cell>
          <cell r="BM120">
            <v>520657.45</v>
          </cell>
          <cell r="BN120">
            <v>26337.392290249431</v>
          </cell>
        </row>
        <row r="121">
          <cell r="AE121">
            <v>2020</v>
          </cell>
          <cell r="AF121">
            <v>349717.5</v>
          </cell>
          <cell r="AG121">
            <v>162759.6</v>
          </cell>
          <cell r="AH121">
            <v>744181.2</v>
          </cell>
          <cell r="AI121">
            <v>321795.848</v>
          </cell>
          <cell r="AJ121">
            <v>660498.30508474563</v>
          </cell>
          <cell r="AK121">
            <v>305872.19699999999</v>
          </cell>
          <cell r="AL121">
            <v>37009.54</v>
          </cell>
          <cell r="AM121">
            <v>370915.08</v>
          </cell>
          <cell r="AN121">
            <v>15102.548752834467</v>
          </cell>
          <cell r="AS121">
            <v>76302</v>
          </cell>
          <cell r="AT121">
            <v>84770.625</v>
          </cell>
          <cell r="AU121">
            <v>318934.8</v>
          </cell>
          <cell r="AV121">
            <v>135814.63</v>
          </cell>
          <cell r="AW121">
            <v>312032.16331967997</v>
          </cell>
          <cell r="AX121">
            <v>77404.474159999998</v>
          </cell>
          <cell r="AY121">
            <v>15661.21</v>
          </cell>
          <cell r="AZ121">
            <v>120763.14</v>
          </cell>
          <cell r="BA121">
            <v>5663.4557823129253</v>
          </cell>
          <cell r="BF121">
            <v>127170</v>
          </cell>
          <cell r="BG121">
            <v>61034.85</v>
          </cell>
          <cell r="BH121">
            <v>187817.16</v>
          </cell>
          <cell r="BI121">
            <v>103346.54</v>
          </cell>
          <cell r="BJ121">
            <v>154318.82399999996</v>
          </cell>
          <cell r="BK121">
            <v>98123.968800000017</v>
          </cell>
          <cell r="BL121">
            <v>14377.554</v>
          </cell>
          <cell r="BM121">
            <v>452644.08</v>
          </cell>
          <cell r="BN121">
            <v>25957.505668934238</v>
          </cell>
        </row>
        <row r="122">
          <cell r="AE122">
            <v>2021</v>
          </cell>
          <cell r="AF122">
            <v>344950.92499999999</v>
          </cell>
          <cell r="AG122">
            <v>167806.30799999999</v>
          </cell>
          <cell r="AH122">
            <v>468218.1</v>
          </cell>
          <cell r="AI122">
            <v>207702.43872000001</v>
          </cell>
          <cell r="AJ122">
            <v>466352.6101694915</v>
          </cell>
          <cell r="AK122">
            <v>161819.24722999998</v>
          </cell>
          <cell r="AL122">
            <v>24299.681399999998</v>
          </cell>
          <cell r="AM122">
            <v>292869.38669999997</v>
          </cell>
          <cell r="AN122">
            <v>18203.138321995462</v>
          </cell>
          <cell r="AS122">
            <v>75262.02</v>
          </cell>
          <cell r="AT122">
            <v>87399.118749999994</v>
          </cell>
          <cell r="AU122">
            <v>200664.9</v>
          </cell>
          <cell r="AV122">
            <v>88118.714900000006</v>
          </cell>
          <cell r="AW122">
            <v>220313.98521498879</v>
          </cell>
          <cell r="AX122">
            <v>41826.143485000001</v>
          </cell>
          <cell r="AY122">
            <v>10514.892158400002</v>
          </cell>
          <cell r="AZ122">
            <v>96010.8698</v>
          </cell>
          <cell r="BA122">
            <v>6826.1768707482988</v>
          </cell>
          <cell r="BF122">
            <v>125436.7</v>
          </cell>
          <cell r="BG122">
            <v>62927.3655</v>
          </cell>
          <cell r="BH122">
            <v>118169.33</v>
          </cell>
          <cell r="BI122">
            <v>67039.315400000007</v>
          </cell>
          <cell r="BJ122">
            <v>108958.62383999999</v>
          </cell>
          <cell r="BK122">
            <v>52502.666660000003</v>
          </cell>
          <cell r="BL122">
            <v>11597.660892000002</v>
          </cell>
          <cell r="BM122">
            <v>355290.76610000001</v>
          </cell>
          <cell r="BN122">
            <v>31286.643990929704</v>
          </cell>
        </row>
        <row r="123">
          <cell r="AE123">
            <v>2022</v>
          </cell>
          <cell r="AF123">
            <v>359873.69</v>
          </cell>
          <cell r="AG123">
            <v>174466.53599999999</v>
          </cell>
          <cell r="AH123">
            <v>710297.34299999999</v>
          </cell>
          <cell r="AI123">
            <v>323689.20887999999</v>
          </cell>
          <cell r="AJ123">
            <v>616060.13559322024</v>
          </cell>
          <cell r="AK123">
            <v>226711.18422999998</v>
          </cell>
          <cell r="AL123">
            <v>33178.133099999999</v>
          </cell>
          <cell r="AM123">
            <v>395758.04189999995</v>
          </cell>
          <cell r="AN123">
            <v>18203.138321995462</v>
          </cell>
          <cell r="AS123">
            <v>78517.895999999993</v>
          </cell>
          <cell r="AT123">
            <v>90867.987500000003</v>
          </cell>
          <cell r="AU123">
            <v>304413.147</v>
          </cell>
          <cell r="AV123">
            <v>135456.58285000004</v>
          </cell>
          <cell r="AW123">
            <v>291038.71329314559</v>
          </cell>
          <cell r="AX123">
            <v>57198.932052400007</v>
          </cell>
          <cell r="AY123">
            <v>14403.399497200002</v>
          </cell>
          <cell r="AZ123">
            <v>128309.3756</v>
          </cell>
          <cell r="BA123">
            <v>6826.1768707482988</v>
          </cell>
          <cell r="BF123">
            <v>130863.16</v>
          </cell>
          <cell r="BG123">
            <v>65424.951000000001</v>
          </cell>
          <cell r="BH123">
            <v>179265.51990000001</v>
          </cell>
          <cell r="BI123">
            <v>102218.3342</v>
          </cell>
          <cell r="BJ123">
            <v>143936.29007999998</v>
          </cell>
          <cell r="BK123">
            <v>72357.953731999994</v>
          </cell>
          <cell r="BL123">
            <v>13664.984476</v>
          </cell>
          <cell r="BM123">
            <v>484700.28169999999</v>
          </cell>
          <cell r="BN123">
            <v>31286.643990929704</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4F8B-721F-E449-85AD-76AC00A7634B}">
  <dimension ref="A1:H73"/>
  <sheetViews>
    <sheetView tabSelected="1" workbookViewId="0">
      <pane xSplit="1" ySplit="2" topLeftCell="D4" activePane="bottomRight" state="frozen"/>
      <selection activeCell="W68" sqref="W68"/>
      <selection pane="topRight" activeCell="W68" sqref="W68"/>
      <selection pane="bottomLeft" activeCell="W68" sqref="W68"/>
      <selection pane="bottomRight" activeCell="R7" sqref="R7"/>
    </sheetView>
  </sheetViews>
  <sheetFormatPr baseColWidth="10" defaultRowHeight="15" x14ac:dyDescent="0.2"/>
  <cols>
    <col min="1" max="3" width="10.83203125" style="2"/>
    <col min="4" max="4" width="13.83203125" style="2" customWidth="1"/>
    <col min="5" max="5" width="14" style="2" bestFit="1" customWidth="1"/>
    <col min="6" max="16384" width="10.83203125" style="2"/>
  </cols>
  <sheetData>
    <row r="1" spans="1:6" ht="19" x14ac:dyDescent="0.2">
      <c r="A1" s="1" t="s">
        <v>0</v>
      </c>
    </row>
    <row r="2" spans="1:6" ht="16" x14ac:dyDescent="0.2">
      <c r="D2" s="9" t="s">
        <v>2</v>
      </c>
      <c r="E2" s="10" t="s">
        <v>3</v>
      </c>
      <c r="F2" s="2" t="s">
        <v>1</v>
      </c>
    </row>
    <row r="3" spans="1:6" ht="16" x14ac:dyDescent="0.2">
      <c r="A3" s="2">
        <v>1961</v>
      </c>
      <c r="B3" s="3"/>
      <c r="C3" s="3"/>
      <c r="D3" s="11">
        <v>11.923300000000001</v>
      </c>
      <c r="E3" s="11">
        <v>9.8817000000000004</v>
      </c>
      <c r="F3" s="4">
        <f>E3/D3</f>
        <v>0.82877223587429649</v>
      </c>
    </row>
    <row r="4" spans="1:6" ht="16" x14ac:dyDescent="0.2">
      <c r="A4" s="2">
        <v>1962</v>
      </c>
      <c r="B4" s="3"/>
      <c r="C4" s="3"/>
      <c r="D4" s="11">
        <v>12.4139</v>
      </c>
      <c r="E4" s="11">
        <v>16.647099999999998</v>
      </c>
      <c r="F4" s="4">
        <f t="shared" ref="F4:F62" si="0">E4/D4</f>
        <v>1.3410048413471993</v>
      </c>
    </row>
    <row r="5" spans="1:6" ht="16" x14ac:dyDescent="0.2">
      <c r="A5" s="2">
        <v>1963</v>
      </c>
      <c r="B5" s="3"/>
      <c r="C5" s="3"/>
      <c r="D5" s="11">
        <v>13.1601</v>
      </c>
      <c r="E5" s="11">
        <v>19.242000000000001</v>
      </c>
      <c r="F5" s="4">
        <f t="shared" si="0"/>
        <v>1.4621469441721568</v>
      </c>
    </row>
    <row r="6" spans="1:6" ht="16" x14ac:dyDescent="0.2">
      <c r="A6" s="2">
        <v>1964</v>
      </c>
      <c r="B6" s="3"/>
      <c r="C6" s="3"/>
      <c r="D6" s="11">
        <v>13.858600000000001</v>
      </c>
      <c r="E6" s="11">
        <v>16.057500000000001</v>
      </c>
      <c r="F6" s="4">
        <f t="shared" si="0"/>
        <v>1.1586668206023696</v>
      </c>
    </row>
    <row r="7" spans="1:6" ht="16" x14ac:dyDescent="0.2">
      <c r="A7" s="2">
        <v>1965</v>
      </c>
      <c r="B7" s="3"/>
      <c r="C7" s="3"/>
      <c r="D7" s="11">
        <v>15.0867</v>
      </c>
      <c r="E7" s="11">
        <v>18.1995</v>
      </c>
      <c r="F7" s="4">
        <f t="shared" si="0"/>
        <v>1.2063274274692279</v>
      </c>
    </row>
    <row r="8" spans="1:6" ht="16" x14ac:dyDescent="0.2">
      <c r="A8" s="2">
        <v>1966</v>
      </c>
      <c r="B8" s="3"/>
      <c r="C8" s="3"/>
      <c r="D8" s="11">
        <v>16.223999999999997</v>
      </c>
      <c r="E8" s="11">
        <v>21.412600000000001</v>
      </c>
      <c r="F8" s="4">
        <f t="shared" si="0"/>
        <v>1.3198101577909274</v>
      </c>
    </row>
    <row r="9" spans="1:6" ht="16" x14ac:dyDescent="0.2">
      <c r="A9" s="2">
        <v>1967</v>
      </c>
      <c r="B9" s="3"/>
      <c r="C9" s="3"/>
      <c r="D9" s="11">
        <v>17.343399999999999</v>
      </c>
      <c r="E9" s="11">
        <v>16.398299999999999</v>
      </c>
      <c r="F9" s="4">
        <f t="shared" si="0"/>
        <v>0.94550664806208706</v>
      </c>
    </row>
    <row r="10" spans="1:6" ht="16" x14ac:dyDescent="0.2">
      <c r="A10" s="2">
        <v>1968</v>
      </c>
      <c r="B10" s="3"/>
      <c r="C10" s="3"/>
      <c r="D10" s="11">
        <v>15.623000000000001</v>
      </c>
      <c r="E10" s="11">
        <v>18.82</v>
      </c>
      <c r="F10" s="4">
        <f t="shared" si="0"/>
        <v>1.2046341931767266</v>
      </c>
    </row>
    <row r="11" spans="1:6" ht="16" x14ac:dyDescent="0.2">
      <c r="A11" s="2">
        <v>1969</v>
      </c>
      <c r="B11" s="3"/>
      <c r="C11" s="3"/>
      <c r="D11" s="11">
        <v>16.174200000000003</v>
      </c>
      <c r="E11" s="11">
        <v>19.782499999999999</v>
      </c>
      <c r="F11" s="4">
        <f t="shared" si="0"/>
        <v>1.2230898591584125</v>
      </c>
    </row>
    <row r="12" spans="1:6" ht="16" x14ac:dyDescent="0.2">
      <c r="A12" s="2">
        <v>1970</v>
      </c>
      <c r="B12" s="3"/>
      <c r="C12" s="3"/>
      <c r="D12" s="11">
        <v>17.401600000000002</v>
      </c>
      <c r="E12" s="11">
        <v>16.5944</v>
      </c>
      <c r="F12" s="4">
        <f t="shared" si="0"/>
        <v>0.95361346083118781</v>
      </c>
    </row>
    <row r="13" spans="1:6" ht="16" x14ac:dyDescent="0.2">
      <c r="A13" s="2">
        <v>1971</v>
      </c>
      <c r="B13" s="3"/>
      <c r="C13" s="3"/>
      <c r="D13" s="11">
        <v>18.285</v>
      </c>
      <c r="E13" s="11">
        <v>21.646000000000001</v>
      </c>
      <c r="F13" s="4">
        <f t="shared" si="0"/>
        <v>1.1838118676510803</v>
      </c>
    </row>
    <row r="14" spans="1:6" ht="16" x14ac:dyDescent="0.2">
      <c r="A14" s="2">
        <v>1972</v>
      </c>
      <c r="B14" s="3"/>
      <c r="C14" s="3"/>
      <c r="D14" s="11">
        <v>19.974699999999999</v>
      </c>
      <c r="E14" s="11">
        <v>19.303699999999999</v>
      </c>
      <c r="F14" s="4">
        <f t="shared" si="0"/>
        <v>0.96640750549445054</v>
      </c>
    </row>
    <row r="15" spans="1:6" ht="16" x14ac:dyDescent="0.2">
      <c r="A15" s="2">
        <v>1973</v>
      </c>
      <c r="B15" s="3"/>
      <c r="C15" s="3"/>
      <c r="D15" s="11">
        <v>22.3688</v>
      </c>
      <c r="E15" s="11">
        <v>20.034700000000001</v>
      </c>
      <c r="F15" s="4">
        <f t="shared" si="0"/>
        <v>0.8956537677479347</v>
      </c>
    </row>
    <row r="16" spans="1:6" ht="16" x14ac:dyDescent="0.2">
      <c r="A16" s="2">
        <v>1974</v>
      </c>
      <c r="B16" s="3"/>
      <c r="C16" s="3"/>
      <c r="D16" s="11">
        <v>22.599899999999998</v>
      </c>
      <c r="E16" s="11">
        <v>16.903199999999998</v>
      </c>
      <c r="F16" s="4">
        <f t="shared" si="0"/>
        <v>0.74793251297572116</v>
      </c>
    </row>
    <row r="17" spans="1:8" ht="16" x14ac:dyDescent="0.2">
      <c r="A17" s="2">
        <v>1975</v>
      </c>
      <c r="B17" s="3"/>
      <c r="C17" s="3"/>
      <c r="D17" s="11">
        <v>23.158799999999999</v>
      </c>
      <c r="E17" s="11">
        <v>20.521599999999999</v>
      </c>
      <c r="F17" s="4">
        <f t="shared" si="0"/>
        <v>0.88612536055408742</v>
      </c>
    </row>
    <row r="18" spans="1:8" ht="16" x14ac:dyDescent="0.2">
      <c r="A18" s="2">
        <v>1976</v>
      </c>
      <c r="B18" s="3"/>
      <c r="C18" s="3"/>
      <c r="D18" s="11">
        <v>23.891300000000001</v>
      </c>
      <c r="E18" s="11">
        <v>23.411999999999999</v>
      </c>
      <c r="F18" s="4">
        <f t="shared" si="0"/>
        <v>0.97993830390142012</v>
      </c>
    </row>
    <row r="19" spans="1:8" ht="16" x14ac:dyDescent="0.2">
      <c r="A19" s="2">
        <v>1977</v>
      </c>
      <c r="B19" s="3"/>
      <c r="C19" s="3"/>
      <c r="D19" s="11">
        <v>27.211099999999998</v>
      </c>
      <c r="E19" s="11">
        <v>23.453099999999999</v>
      </c>
      <c r="F19" s="4">
        <f t="shared" si="0"/>
        <v>0.86189459448533867</v>
      </c>
    </row>
    <row r="20" spans="1:8" ht="16" x14ac:dyDescent="0.2">
      <c r="A20" s="2">
        <v>1978</v>
      </c>
      <c r="B20" s="3"/>
      <c r="C20" s="3"/>
      <c r="D20" s="11">
        <v>29.495200000000001</v>
      </c>
      <c r="E20" s="11">
        <v>24.287299999999998</v>
      </c>
      <c r="F20" s="4">
        <f t="shared" si="0"/>
        <v>0.82343228728742301</v>
      </c>
    </row>
    <row r="21" spans="1:8" ht="16" x14ac:dyDescent="0.2">
      <c r="A21" s="2">
        <v>1979</v>
      </c>
      <c r="B21" s="3"/>
      <c r="C21" s="3"/>
      <c r="D21" s="11">
        <v>30.235300000000002</v>
      </c>
      <c r="E21" s="11">
        <v>21.341999999999999</v>
      </c>
      <c r="F21" s="4">
        <f t="shared" si="0"/>
        <v>0.70586367590200849</v>
      </c>
    </row>
    <row r="22" spans="1:8" ht="16" x14ac:dyDescent="0.2">
      <c r="A22" s="2">
        <v>1980</v>
      </c>
      <c r="B22" s="3"/>
      <c r="C22" s="3"/>
      <c r="D22" s="11">
        <v>32.389600000000002</v>
      </c>
      <c r="E22" s="11">
        <v>22.815999999999999</v>
      </c>
      <c r="F22" s="4">
        <f t="shared" si="0"/>
        <v>0.70442364215674158</v>
      </c>
    </row>
    <row r="23" spans="1:8" ht="16" x14ac:dyDescent="0.2">
      <c r="A23" s="2">
        <v>1981</v>
      </c>
      <c r="B23" s="3"/>
      <c r="C23" s="3"/>
      <c r="D23" s="11">
        <v>32.597499999999997</v>
      </c>
      <c r="E23" s="11">
        <v>26.67</v>
      </c>
      <c r="F23" s="4">
        <f t="shared" si="0"/>
        <v>0.81816090190965574</v>
      </c>
    </row>
    <row r="24" spans="1:8" ht="16" x14ac:dyDescent="0.2">
      <c r="A24" s="2">
        <v>1982</v>
      </c>
      <c r="B24" s="3"/>
      <c r="C24" s="3"/>
      <c r="D24" s="11">
        <v>35.037799999999997</v>
      </c>
      <c r="E24" s="11">
        <v>28.696100000000001</v>
      </c>
      <c r="F24" s="4">
        <f t="shared" si="0"/>
        <v>0.81900404705774921</v>
      </c>
    </row>
    <row r="25" spans="1:8" ht="16" x14ac:dyDescent="0.2">
      <c r="A25" s="2">
        <v>1983</v>
      </c>
      <c r="B25" s="3"/>
      <c r="C25" s="3"/>
      <c r="D25" s="11">
        <v>38.676100000000005</v>
      </c>
      <c r="E25" s="11">
        <v>25.905000000000001</v>
      </c>
      <c r="F25" s="4">
        <f t="shared" si="0"/>
        <v>0.66979349003648236</v>
      </c>
    </row>
    <row r="26" spans="1:8" ht="16" x14ac:dyDescent="0.2">
      <c r="A26" s="2">
        <v>1984</v>
      </c>
      <c r="B26" s="3"/>
      <c r="C26" s="3"/>
      <c r="D26" s="11">
        <v>40.623099999999994</v>
      </c>
      <c r="E26" s="11">
        <v>24.280200000000001</v>
      </c>
      <c r="F26" s="4">
        <f t="shared" si="0"/>
        <v>0.5976944152464978</v>
      </c>
    </row>
    <row r="27" spans="1:8" ht="16" x14ac:dyDescent="0.2">
      <c r="A27" s="2">
        <v>1985</v>
      </c>
      <c r="B27" s="3"/>
      <c r="C27" s="3"/>
      <c r="D27" s="11">
        <v>39.066000000000003</v>
      </c>
      <c r="E27" s="11">
        <v>27.1158</v>
      </c>
      <c r="F27" s="4">
        <f t="shared" si="0"/>
        <v>0.69410228843495614</v>
      </c>
    </row>
    <row r="28" spans="1:8" ht="16" x14ac:dyDescent="0.2">
      <c r="A28" s="2">
        <v>1986</v>
      </c>
      <c r="B28" s="3"/>
      <c r="C28" s="3"/>
      <c r="D28" s="11">
        <v>36.280700000000003</v>
      </c>
      <c r="E28" s="11">
        <v>31.946899999999999</v>
      </c>
      <c r="F28" s="4">
        <f t="shared" si="0"/>
        <v>0.88054805998781716</v>
      </c>
    </row>
    <row r="29" spans="1:8" ht="16" x14ac:dyDescent="0.2">
      <c r="A29" s="2">
        <v>1987</v>
      </c>
      <c r="B29" s="3"/>
      <c r="C29" s="3"/>
      <c r="D29" s="11">
        <v>38.134399999999999</v>
      </c>
      <c r="E29" s="11">
        <v>29.7182</v>
      </c>
      <c r="F29" s="4">
        <f t="shared" si="0"/>
        <v>0.7793016279264916</v>
      </c>
    </row>
    <row r="30" spans="1:8" ht="16" x14ac:dyDescent="0.2">
      <c r="A30" s="2">
        <v>1988</v>
      </c>
      <c r="B30" s="3"/>
      <c r="C30" s="3"/>
      <c r="D30" s="11">
        <v>37.251300000000001</v>
      </c>
      <c r="E30" s="11">
        <v>21.919899999999998</v>
      </c>
      <c r="F30" s="4">
        <f t="shared" si="0"/>
        <v>0.58843315535296747</v>
      </c>
    </row>
    <row r="31" spans="1:8" ht="16" x14ac:dyDescent="0.2">
      <c r="A31" s="2">
        <v>1989</v>
      </c>
      <c r="B31" s="3"/>
      <c r="C31" s="3"/>
      <c r="D31" s="11">
        <v>38.071199999999997</v>
      </c>
      <c r="E31" s="11">
        <v>27.341999999999999</v>
      </c>
      <c r="F31" s="4">
        <f t="shared" si="0"/>
        <v>0.71818067200403457</v>
      </c>
      <c r="H31" s="2" t="s">
        <v>5</v>
      </c>
    </row>
    <row r="32" spans="1:8" ht="16" x14ac:dyDescent="0.2">
      <c r="A32" s="2">
        <v>1990</v>
      </c>
      <c r="B32" s="3"/>
      <c r="C32" s="3"/>
      <c r="D32" s="11">
        <v>37.6845</v>
      </c>
      <c r="E32" s="11">
        <v>32.211799999999997</v>
      </c>
      <c r="F32" s="4">
        <f t="shared" si="0"/>
        <v>0.85477583621913511</v>
      </c>
      <c r="H32" s="2" t="s">
        <v>6</v>
      </c>
    </row>
    <row r="33" spans="1:8" ht="16" x14ac:dyDescent="0.2">
      <c r="A33" s="2">
        <v>1991</v>
      </c>
      <c r="B33" s="3"/>
      <c r="C33" s="3"/>
      <c r="D33" s="11">
        <v>40.286799999999999</v>
      </c>
      <c r="E33" s="11">
        <v>31.8292</v>
      </c>
      <c r="F33" s="4">
        <f t="shared" si="0"/>
        <v>0.79006523228451997</v>
      </c>
      <c r="H33" s="2" t="s">
        <v>4</v>
      </c>
    </row>
    <row r="34" spans="1:8" ht="16" x14ac:dyDescent="0.2">
      <c r="A34" s="2">
        <v>1992</v>
      </c>
      <c r="B34" s="3"/>
      <c r="C34" s="3"/>
      <c r="D34" s="11">
        <v>41.981999999999999</v>
      </c>
      <c r="E34" s="11">
        <v>29.876000000000001</v>
      </c>
      <c r="F34" s="4">
        <f t="shared" si="0"/>
        <v>0.71163832118526993</v>
      </c>
      <c r="H34" s="12"/>
    </row>
    <row r="35" spans="1:8" ht="16" x14ac:dyDescent="0.2">
      <c r="A35" s="2">
        <v>1993</v>
      </c>
      <c r="B35" s="3"/>
      <c r="C35" s="3"/>
      <c r="D35" s="11">
        <v>45.633200000000002</v>
      </c>
      <c r="E35" s="11">
        <v>33.033200000000001</v>
      </c>
      <c r="F35" s="4">
        <f t="shared" si="0"/>
        <v>0.7238852414470166</v>
      </c>
      <c r="H35" s="12"/>
    </row>
    <row r="36" spans="1:8" ht="16" x14ac:dyDescent="0.2">
      <c r="A36" s="2">
        <v>1994</v>
      </c>
      <c r="B36" s="3"/>
      <c r="C36" s="3"/>
      <c r="D36" s="11">
        <v>47.987699999999997</v>
      </c>
      <c r="E36" s="11">
        <v>33.328699999999998</v>
      </c>
      <c r="F36" s="4">
        <f t="shared" si="0"/>
        <v>0.69452588892570388</v>
      </c>
      <c r="H36" s="12"/>
    </row>
    <row r="37" spans="1:8" ht="16" x14ac:dyDescent="0.2">
      <c r="A37" s="2">
        <v>1995</v>
      </c>
      <c r="B37" s="3"/>
      <c r="C37" s="3"/>
      <c r="D37" s="11">
        <v>51.131300000000003</v>
      </c>
      <c r="E37" s="11">
        <v>34.075699999999998</v>
      </c>
      <c r="F37" s="4">
        <f t="shared" si="0"/>
        <v>0.66643523634251423</v>
      </c>
      <c r="H37" s="12"/>
    </row>
    <row r="38" spans="1:8" ht="16" x14ac:dyDescent="0.2">
      <c r="A38" s="2">
        <v>1996</v>
      </c>
      <c r="B38" s="3"/>
      <c r="C38" s="3"/>
      <c r="D38" s="11">
        <v>52.750399999999999</v>
      </c>
      <c r="E38" s="11">
        <v>36.812199999999997</v>
      </c>
      <c r="F38" s="4">
        <f t="shared" si="0"/>
        <v>0.69785631957293215</v>
      </c>
      <c r="H38" s="12"/>
    </row>
    <row r="39" spans="1:8" ht="16" x14ac:dyDescent="0.2">
      <c r="A39" s="2">
        <v>1997</v>
      </c>
      <c r="B39" s="3"/>
      <c r="C39" s="3"/>
      <c r="D39" s="11">
        <v>53.794899999999998</v>
      </c>
      <c r="E39" s="11">
        <v>34.939100000000003</v>
      </c>
      <c r="F39" s="4">
        <f t="shared" si="0"/>
        <v>0.64948721904864593</v>
      </c>
      <c r="H39" s="12"/>
    </row>
    <row r="40" spans="1:8" ht="16" x14ac:dyDescent="0.2">
      <c r="A40" s="2">
        <v>1998</v>
      </c>
      <c r="B40" s="3"/>
      <c r="C40" s="3"/>
      <c r="D40" s="11">
        <v>54.815199999999997</v>
      </c>
      <c r="E40" s="11">
        <v>37.183300000000003</v>
      </c>
      <c r="F40" s="4">
        <f t="shared" si="0"/>
        <v>0.67833921977845568</v>
      </c>
      <c r="H40" s="12"/>
    </row>
    <row r="41" spans="1:8" ht="16" x14ac:dyDescent="0.2">
      <c r="A41" s="2">
        <v>1999</v>
      </c>
      <c r="B41" s="3"/>
      <c r="C41" s="3"/>
      <c r="D41" s="11">
        <v>56.310299999999998</v>
      </c>
      <c r="E41" s="11">
        <v>39.9771</v>
      </c>
      <c r="F41" s="4">
        <f t="shared" si="0"/>
        <v>0.70994294116706891</v>
      </c>
      <c r="H41" s="12"/>
    </row>
    <row r="42" spans="1:8" ht="16" x14ac:dyDescent="0.2">
      <c r="A42" s="2">
        <v>2000</v>
      </c>
      <c r="B42" s="3"/>
      <c r="C42" s="3"/>
      <c r="D42" s="11">
        <v>55.721600000000002</v>
      </c>
      <c r="E42" s="11">
        <v>38.169499999999999</v>
      </c>
      <c r="F42" s="4">
        <f t="shared" si="0"/>
        <v>0.68500366105783028</v>
      </c>
      <c r="H42" s="12"/>
    </row>
    <row r="43" spans="1:8" ht="16" x14ac:dyDescent="0.2">
      <c r="A43" s="2">
        <v>2001</v>
      </c>
      <c r="B43" s="3"/>
      <c r="C43" s="3"/>
      <c r="D43" s="11">
        <v>53.655299999999997</v>
      </c>
      <c r="E43" s="11">
        <v>29.817</v>
      </c>
      <c r="F43" s="4">
        <f t="shared" si="0"/>
        <v>0.55571397420198942</v>
      </c>
      <c r="H43" s="12"/>
    </row>
    <row r="44" spans="1:8" ht="16" x14ac:dyDescent="0.2">
      <c r="A44" s="2">
        <v>2002</v>
      </c>
      <c r="B44" s="3"/>
      <c r="C44" s="3"/>
      <c r="D44" s="11">
        <v>54.059899999999999</v>
      </c>
      <c r="E44" s="11">
        <v>26.124700000000001</v>
      </c>
      <c r="F44" s="4">
        <f t="shared" si="0"/>
        <v>0.48325468600570848</v>
      </c>
      <c r="H44" s="12"/>
    </row>
    <row r="45" spans="1:8" ht="16" x14ac:dyDescent="0.2">
      <c r="A45" s="2">
        <v>2003</v>
      </c>
      <c r="B45" s="3"/>
      <c r="C45" s="3"/>
      <c r="D45" s="11">
        <v>55.527000000000001</v>
      </c>
      <c r="E45" s="11">
        <v>35.140599999999999</v>
      </c>
      <c r="F45" s="4">
        <f t="shared" si="0"/>
        <v>0.63285608802924698</v>
      </c>
      <c r="H45" s="12"/>
    </row>
    <row r="46" spans="1:8" ht="16" x14ac:dyDescent="0.2">
      <c r="A46" s="2">
        <v>2004</v>
      </c>
      <c r="B46" s="3"/>
      <c r="C46" s="3"/>
      <c r="D46" s="11">
        <v>56.483900000000006</v>
      </c>
      <c r="E46" s="11">
        <v>39.442100000000003</v>
      </c>
      <c r="F46" s="4">
        <f t="shared" si="0"/>
        <v>0.69828924702437334</v>
      </c>
      <c r="H46" s="12"/>
    </row>
    <row r="47" spans="1:8" ht="16" x14ac:dyDescent="0.2">
      <c r="A47" s="2">
        <v>2005</v>
      </c>
      <c r="B47" s="3"/>
      <c r="C47" s="3"/>
      <c r="D47" s="11">
        <v>60.272199999999998</v>
      </c>
      <c r="E47" s="11">
        <v>41.871400000000001</v>
      </c>
      <c r="F47" s="4">
        <f t="shared" si="0"/>
        <v>0.6947050215522248</v>
      </c>
      <c r="H47" s="12"/>
    </row>
    <row r="48" spans="1:8" ht="16" x14ac:dyDescent="0.2">
      <c r="A48" s="2">
        <v>2006</v>
      </c>
      <c r="B48" s="3"/>
      <c r="C48" s="3"/>
      <c r="D48" s="11">
        <v>58.035899999999998</v>
      </c>
      <c r="E48" s="11">
        <v>40.534300000000002</v>
      </c>
      <c r="F48" s="4">
        <f t="shared" si="0"/>
        <v>0.69843493423897973</v>
      </c>
      <c r="H48" s="12"/>
    </row>
    <row r="49" spans="1:8" ht="16" x14ac:dyDescent="0.2">
      <c r="A49" s="2">
        <v>2007</v>
      </c>
      <c r="B49" s="3"/>
      <c r="C49" s="3"/>
      <c r="D49" s="11">
        <v>67.7029</v>
      </c>
      <c r="E49" s="11">
        <v>39.422699999999999</v>
      </c>
      <c r="F49" s="4">
        <f t="shared" si="0"/>
        <v>0.58228968035342654</v>
      </c>
      <c r="H49" s="12"/>
    </row>
    <row r="50" spans="1:8" ht="16" x14ac:dyDescent="0.2">
      <c r="A50" s="2">
        <v>2008</v>
      </c>
      <c r="B50" s="3"/>
      <c r="C50" s="3"/>
      <c r="D50" s="11">
        <v>67.024500000000003</v>
      </c>
      <c r="E50" s="11">
        <v>48.729599999999998</v>
      </c>
      <c r="F50" s="4">
        <f t="shared" si="0"/>
        <v>0.72704160418951269</v>
      </c>
      <c r="H50" s="12"/>
    </row>
    <row r="51" spans="1:8" ht="16" x14ac:dyDescent="0.2">
      <c r="A51" s="2">
        <v>2009</v>
      </c>
      <c r="B51" s="3"/>
      <c r="C51" s="3"/>
      <c r="D51" s="11">
        <v>69.602900000000005</v>
      </c>
      <c r="E51" s="11">
        <v>47.078499999999998</v>
      </c>
      <c r="F51" s="4">
        <f t="shared" si="0"/>
        <v>0.67638704709142861</v>
      </c>
      <c r="H51" s="12"/>
    </row>
    <row r="52" spans="1:8" ht="16" x14ac:dyDescent="0.2">
      <c r="A52" s="2">
        <v>2010</v>
      </c>
      <c r="B52" s="3"/>
      <c r="C52" s="3"/>
      <c r="D52" s="11">
        <v>74.869900000000001</v>
      </c>
      <c r="E52" s="11">
        <v>46.183900000000001</v>
      </c>
      <c r="F52" s="4">
        <f t="shared" si="0"/>
        <v>0.61685537178492289</v>
      </c>
      <c r="H52" s="12"/>
    </row>
    <row r="53" spans="1:8" ht="16" x14ac:dyDescent="0.2">
      <c r="A53" s="2">
        <v>2011</v>
      </c>
      <c r="B53" s="3"/>
      <c r="C53" s="3"/>
      <c r="D53" s="11">
        <v>82.4649</v>
      </c>
      <c r="E53" s="11">
        <v>48.4617</v>
      </c>
      <c r="F53" s="4">
        <f t="shared" si="0"/>
        <v>0.58766457001706185</v>
      </c>
      <c r="H53" s="12"/>
    </row>
    <row r="54" spans="1:8" ht="16" x14ac:dyDescent="0.2">
      <c r="A54" s="2">
        <v>2012</v>
      </c>
      <c r="B54" s="3"/>
      <c r="C54" s="3"/>
      <c r="D54" s="11">
        <v>90.479900000000001</v>
      </c>
      <c r="E54" s="11">
        <v>51.207999999999998</v>
      </c>
      <c r="F54" s="4">
        <f t="shared" si="0"/>
        <v>0.56595995353664186</v>
      </c>
      <c r="H54" s="12"/>
    </row>
    <row r="55" spans="1:8" ht="16" x14ac:dyDescent="0.2">
      <c r="A55" s="2">
        <v>2013</v>
      </c>
      <c r="B55" s="3"/>
      <c r="C55" s="3"/>
      <c r="D55" s="11">
        <v>87.747299999999996</v>
      </c>
      <c r="E55" s="11">
        <v>64.304100000000005</v>
      </c>
      <c r="F55" s="4">
        <f t="shared" si="0"/>
        <v>0.73283280511195226</v>
      </c>
      <c r="H55" s="12"/>
    </row>
    <row r="56" spans="1:8" ht="16" x14ac:dyDescent="0.2">
      <c r="A56" s="2">
        <v>2014</v>
      </c>
      <c r="B56" s="3"/>
      <c r="C56" s="3"/>
      <c r="D56" s="11">
        <v>90.986800000000002</v>
      </c>
      <c r="E56" s="11">
        <v>55.651000000000003</v>
      </c>
      <c r="F56" s="4">
        <f t="shared" si="0"/>
        <v>0.61163817169083867</v>
      </c>
      <c r="H56" s="12"/>
    </row>
    <row r="57" spans="1:8" ht="16" x14ac:dyDescent="0.2">
      <c r="A57" s="2">
        <v>2015</v>
      </c>
      <c r="B57" s="3"/>
      <c r="C57" s="3"/>
      <c r="D57" s="11">
        <v>90.825299999999999</v>
      </c>
      <c r="E57" s="11">
        <v>57.853000000000002</v>
      </c>
      <c r="F57" s="4">
        <f t="shared" si="0"/>
        <v>0.63697009533687199</v>
      </c>
      <c r="H57" s="12"/>
    </row>
    <row r="58" spans="1:8" ht="16" x14ac:dyDescent="0.2">
      <c r="A58" s="2">
        <v>2016</v>
      </c>
      <c r="D58" s="11">
        <v>90.708399999999997</v>
      </c>
      <c r="E58" s="11">
        <v>63.4801</v>
      </c>
      <c r="F58" s="4">
        <f t="shared" si="0"/>
        <v>0.69982603595697868</v>
      </c>
      <c r="H58" s="12"/>
    </row>
    <row r="59" spans="1:8" ht="16" x14ac:dyDescent="0.2">
      <c r="A59" s="2">
        <v>2017</v>
      </c>
      <c r="D59" s="11">
        <v>94.236699999999999</v>
      </c>
      <c r="E59" s="11">
        <v>64.227500000000006</v>
      </c>
      <c r="F59" s="4">
        <f t="shared" si="0"/>
        <v>0.68155506294256918</v>
      </c>
      <c r="H59" s="12"/>
    </row>
    <row r="60" spans="1:8" ht="16" x14ac:dyDescent="0.2">
      <c r="A60" s="2">
        <v>2018</v>
      </c>
      <c r="D60" s="11">
        <v>95.623000000000005</v>
      </c>
      <c r="E60" s="11">
        <v>63.040700000000001</v>
      </c>
      <c r="F60" s="4">
        <f t="shared" si="0"/>
        <v>0.65926293883270759</v>
      </c>
      <c r="H60" s="12"/>
    </row>
    <row r="61" spans="1:8" ht="16" x14ac:dyDescent="0.2">
      <c r="A61" s="2">
        <v>2019</v>
      </c>
      <c r="D61" s="11">
        <v>94.77000000000001</v>
      </c>
      <c r="E61" s="11">
        <v>62.974699999999999</v>
      </c>
      <c r="F61" s="4">
        <f t="shared" si="0"/>
        <v>0.66450036931518408</v>
      </c>
      <c r="H61" s="12"/>
    </row>
    <row r="62" spans="1:8" ht="16" x14ac:dyDescent="0.2">
      <c r="A62" s="2">
        <v>2020</v>
      </c>
      <c r="D62" s="11">
        <v>103.90950000000001</v>
      </c>
      <c r="E62" s="11">
        <v>66.513900000000007</v>
      </c>
      <c r="F62" s="4">
        <f t="shared" si="0"/>
        <v>0.6401137528329941</v>
      </c>
      <c r="H62" s="12"/>
    </row>
    <row r="63" spans="1:8" ht="16" x14ac:dyDescent="0.2">
      <c r="D63" s="11"/>
      <c r="E63" s="11"/>
      <c r="F63" s="4"/>
    </row>
    <row r="64" spans="1:8" ht="16" x14ac:dyDescent="0.2">
      <c r="D64" s="5">
        <v>0</v>
      </c>
      <c r="E64" s="6">
        <v>0</v>
      </c>
      <c r="F64" s="13">
        <f>AVERAGE(F43:F62)</f>
        <v>0.64230757050228082</v>
      </c>
    </row>
    <row r="65" spans="4:6" ht="16" x14ac:dyDescent="0.2">
      <c r="D65" s="5">
        <f>140/0.9</f>
        <v>155.55555555555554</v>
      </c>
      <c r="E65" s="6">
        <f>D65*0.9</f>
        <v>140</v>
      </c>
    </row>
    <row r="66" spans="4:6" ht="16" x14ac:dyDescent="0.2">
      <c r="D66" s="5">
        <v>0</v>
      </c>
      <c r="E66" s="6">
        <v>0</v>
      </c>
    </row>
    <row r="67" spans="4:6" ht="16" x14ac:dyDescent="0.2">
      <c r="D67" s="5">
        <v>150</v>
      </c>
      <c r="E67" s="6">
        <f>D67*0.5</f>
        <v>75</v>
      </c>
    </row>
    <row r="69" spans="4:6" ht="16" x14ac:dyDescent="0.2">
      <c r="D69" s="5">
        <v>0</v>
      </c>
      <c r="E69" s="6">
        <v>0</v>
      </c>
    </row>
    <row r="70" spans="4:6" ht="16" x14ac:dyDescent="0.2">
      <c r="D70" s="5">
        <f>D62</f>
        <v>103.90950000000001</v>
      </c>
      <c r="E70" s="6">
        <f>E62</f>
        <v>66.513900000000007</v>
      </c>
      <c r="F70" s="7">
        <f>E70/D70</f>
        <v>0.6401137528329941</v>
      </c>
    </row>
    <row r="72" spans="4:6" x14ac:dyDescent="0.2">
      <c r="D72" s="2">
        <v>80</v>
      </c>
      <c r="E72" s="2">
        <v>0</v>
      </c>
    </row>
    <row r="73" spans="4:6" x14ac:dyDescent="0.2">
      <c r="D73" s="8">
        <v>200</v>
      </c>
      <c r="E73" s="8">
        <f>D73-D72</f>
        <v>120</v>
      </c>
    </row>
  </sheetData>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C7D0-1929-954C-81AD-D2989EA6B66E}">
  <dimension ref="A1:H73"/>
  <sheetViews>
    <sheetView workbookViewId="0">
      <pane xSplit="1" ySplit="2" topLeftCell="D3" activePane="bottomRight" state="frozen"/>
      <selection activeCell="W68" sqref="W68"/>
      <selection pane="topRight" activeCell="W68" sqref="W68"/>
      <selection pane="bottomLeft" activeCell="W68" sqref="W68"/>
      <selection pane="bottomRight" activeCell="R12" sqref="R12"/>
    </sheetView>
  </sheetViews>
  <sheetFormatPr baseColWidth="10" defaultRowHeight="15" x14ac:dyDescent="0.2"/>
  <cols>
    <col min="1" max="3" width="10.83203125" style="2"/>
    <col min="4" max="4" width="13.83203125" style="2" customWidth="1"/>
    <col min="5" max="5" width="14" style="2" bestFit="1" customWidth="1"/>
    <col min="6" max="16384" width="10.83203125" style="2"/>
  </cols>
  <sheetData>
    <row r="1" spans="1:6" ht="19" x14ac:dyDescent="0.2">
      <c r="A1" s="1" t="s">
        <v>0</v>
      </c>
    </row>
    <row r="2" spans="1:6" ht="16" x14ac:dyDescent="0.2">
      <c r="D2" s="9" t="s">
        <v>2</v>
      </c>
      <c r="E2" s="10" t="s">
        <v>3</v>
      </c>
      <c r="F2" s="2" t="s">
        <v>1</v>
      </c>
    </row>
    <row r="3" spans="1:6" ht="16" x14ac:dyDescent="0.2">
      <c r="A3" s="2">
        <v>1961</v>
      </c>
      <c r="B3" s="3"/>
      <c r="C3" s="3"/>
      <c r="D3" s="11">
        <v>37.512900000000002</v>
      </c>
      <c r="E3" s="11">
        <v>24.7285</v>
      </c>
      <c r="F3" s="4">
        <f>E3/D3</f>
        <v>0.65919990190041289</v>
      </c>
    </row>
    <row r="4" spans="1:6" ht="16" x14ac:dyDescent="0.2">
      <c r="A4" s="2">
        <v>1962</v>
      </c>
      <c r="B4" s="3"/>
      <c r="C4" s="3"/>
      <c r="D4" s="11">
        <v>40.477499999999999</v>
      </c>
      <c r="E4" s="11">
        <v>25.096699999999998</v>
      </c>
      <c r="F4" s="4">
        <f t="shared" ref="F4:F62" si="0">E4/D4</f>
        <v>0.62001605830399598</v>
      </c>
    </row>
    <row r="5" spans="1:6" ht="16" x14ac:dyDescent="0.2">
      <c r="A5" s="2">
        <v>1963</v>
      </c>
      <c r="B5" s="3"/>
      <c r="C5" s="3"/>
      <c r="D5" s="11">
        <v>42.33</v>
      </c>
      <c r="E5" s="11">
        <v>26.122299999999999</v>
      </c>
      <c r="F5" s="4">
        <f t="shared" si="0"/>
        <v>0.61711079612567921</v>
      </c>
    </row>
    <row r="6" spans="1:6" ht="16" x14ac:dyDescent="0.2">
      <c r="A6" s="2">
        <v>1964</v>
      </c>
      <c r="B6" s="3"/>
      <c r="C6" s="3"/>
      <c r="D6" s="11">
        <v>44.381</v>
      </c>
      <c r="E6" s="11">
        <v>25.409199999999998</v>
      </c>
      <c r="F6" s="4">
        <f t="shared" si="0"/>
        <v>0.57252427840742659</v>
      </c>
    </row>
    <row r="7" spans="1:6" ht="16" x14ac:dyDescent="0.2">
      <c r="A7" s="2">
        <v>1965</v>
      </c>
      <c r="B7" s="3"/>
      <c r="C7" s="3"/>
      <c r="D7" s="11">
        <v>48.683400000000006</v>
      </c>
      <c r="E7" s="11">
        <v>28.5501</v>
      </c>
      <c r="F7" s="4">
        <f t="shared" si="0"/>
        <v>0.58644424999075651</v>
      </c>
    </row>
    <row r="8" spans="1:6" ht="16" x14ac:dyDescent="0.2">
      <c r="A8" s="2">
        <v>1966</v>
      </c>
      <c r="B8" s="3"/>
      <c r="C8" s="3"/>
      <c r="D8" s="11">
        <v>52.742499999999993</v>
      </c>
      <c r="E8" s="11">
        <v>28.532699999999998</v>
      </c>
      <c r="F8" s="4">
        <f t="shared" si="0"/>
        <v>0.5409811821586008</v>
      </c>
    </row>
    <row r="9" spans="1:6" ht="16" x14ac:dyDescent="0.2">
      <c r="A9" s="2">
        <v>1967</v>
      </c>
      <c r="B9" s="3"/>
      <c r="C9" s="3"/>
      <c r="D9" s="11">
        <v>57.0197</v>
      </c>
      <c r="E9" s="11">
        <v>30.758099999999999</v>
      </c>
      <c r="F9" s="4">
        <f t="shared" si="0"/>
        <v>0.53942935511761725</v>
      </c>
    </row>
    <row r="10" spans="1:6" ht="16" x14ac:dyDescent="0.2">
      <c r="A10" s="2">
        <v>1968</v>
      </c>
      <c r="B10" s="3"/>
      <c r="C10" s="3"/>
      <c r="D10" s="11">
        <v>57.578699999999998</v>
      </c>
      <c r="E10" s="11">
        <v>31.2836</v>
      </c>
      <c r="F10" s="4">
        <f t="shared" si="0"/>
        <v>0.54331897038314514</v>
      </c>
    </row>
    <row r="11" spans="1:6" ht="16" x14ac:dyDescent="0.2">
      <c r="A11" s="2">
        <v>1969</v>
      </c>
      <c r="B11" s="3"/>
      <c r="C11" s="3"/>
      <c r="D11" s="11">
        <v>57.415900000000001</v>
      </c>
      <c r="E11" s="11">
        <v>30.093</v>
      </c>
      <c r="F11" s="4">
        <f t="shared" si="0"/>
        <v>0.52412310875558865</v>
      </c>
    </row>
    <row r="12" spans="1:6" ht="16" x14ac:dyDescent="0.2">
      <c r="A12" s="2">
        <v>1970</v>
      </c>
      <c r="B12" s="3"/>
      <c r="C12" s="3"/>
      <c r="D12" s="11">
        <v>60.238900000000001</v>
      </c>
      <c r="E12" s="11">
        <v>28.764500000000002</v>
      </c>
      <c r="F12" s="4">
        <f t="shared" si="0"/>
        <v>0.47750705939185478</v>
      </c>
    </row>
    <row r="13" spans="1:6" ht="16" x14ac:dyDescent="0.2">
      <c r="A13" s="2">
        <v>1971</v>
      </c>
      <c r="B13" s="3"/>
      <c r="C13" s="3"/>
      <c r="D13" s="11">
        <v>61.449399999999997</v>
      </c>
      <c r="E13" s="11">
        <v>33.081000000000003</v>
      </c>
      <c r="F13" s="4">
        <f t="shared" si="0"/>
        <v>0.53834537033722063</v>
      </c>
    </row>
    <row r="14" spans="1:6" ht="16" x14ac:dyDescent="0.2">
      <c r="A14" s="2">
        <v>1972</v>
      </c>
      <c r="B14" s="3"/>
      <c r="C14" s="3"/>
      <c r="D14" s="11">
        <v>63.784599999999998</v>
      </c>
      <c r="E14" s="11">
        <v>33.677199999999999</v>
      </c>
      <c r="F14" s="4">
        <f t="shared" si="0"/>
        <v>0.52798324360425553</v>
      </c>
    </row>
    <row r="15" spans="1:6" ht="16" x14ac:dyDescent="0.2">
      <c r="A15" s="2">
        <v>1973</v>
      </c>
      <c r="B15" s="3"/>
      <c r="C15" s="3"/>
      <c r="D15" s="11">
        <v>70.1083</v>
      </c>
      <c r="E15" s="11">
        <v>36.786000000000001</v>
      </c>
      <c r="F15" s="4">
        <f t="shared" si="0"/>
        <v>0.52470249599548124</v>
      </c>
    </row>
    <row r="16" spans="1:6" ht="16" x14ac:dyDescent="0.2">
      <c r="A16" s="2">
        <v>1974</v>
      </c>
      <c r="B16" s="3"/>
      <c r="C16" s="3"/>
      <c r="D16" s="11">
        <v>66.490099999999998</v>
      </c>
      <c r="E16" s="11">
        <v>31.626300000000001</v>
      </c>
      <c r="F16" s="4">
        <f t="shared" si="0"/>
        <v>0.4756542703349822</v>
      </c>
    </row>
    <row r="17" spans="1:8" ht="16" x14ac:dyDescent="0.2">
      <c r="A17" s="2">
        <v>1975</v>
      </c>
      <c r="B17" s="3"/>
      <c r="C17" s="3"/>
      <c r="D17" s="11">
        <v>74.359099999999998</v>
      </c>
      <c r="E17" s="11">
        <v>37.607599999999998</v>
      </c>
      <c r="F17" s="4">
        <f t="shared" si="0"/>
        <v>0.5057565247562168</v>
      </c>
    </row>
    <row r="18" spans="1:8" ht="16" x14ac:dyDescent="0.2">
      <c r="A18" s="2">
        <v>1976</v>
      </c>
      <c r="B18" s="3"/>
      <c r="C18" s="3"/>
      <c r="D18" s="11">
        <v>74.176099999999991</v>
      </c>
      <c r="E18" s="11">
        <v>36.257199999999997</v>
      </c>
      <c r="F18" s="4">
        <f t="shared" si="0"/>
        <v>0.4887989527624127</v>
      </c>
    </row>
    <row r="19" spans="1:8" ht="16" x14ac:dyDescent="0.2">
      <c r="A19" s="2">
        <v>1977</v>
      </c>
      <c r="B19" s="3"/>
      <c r="C19" s="3"/>
      <c r="D19" s="11">
        <v>76.339699999999993</v>
      </c>
      <c r="E19" s="11">
        <v>41.601599999999998</v>
      </c>
      <c r="F19" s="4">
        <f t="shared" si="0"/>
        <v>0.54495367416953433</v>
      </c>
    </row>
    <row r="20" spans="1:8" ht="16" x14ac:dyDescent="0.2">
      <c r="A20" s="2">
        <v>1978</v>
      </c>
      <c r="B20" s="3"/>
      <c r="C20" s="3"/>
      <c r="D20" s="11">
        <v>79.030900000000003</v>
      </c>
      <c r="E20" s="11">
        <v>41.772799999999997</v>
      </c>
      <c r="F20" s="4">
        <f t="shared" si="0"/>
        <v>0.52856287857028073</v>
      </c>
    </row>
    <row r="21" spans="1:8" ht="16" x14ac:dyDescent="0.2">
      <c r="A21" s="2">
        <v>1979</v>
      </c>
      <c r="B21" s="3"/>
      <c r="C21" s="3"/>
      <c r="D21" s="11">
        <v>85.229900000000001</v>
      </c>
      <c r="E21" s="11">
        <v>47.966099999999997</v>
      </c>
      <c r="F21" s="4">
        <f t="shared" si="0"/>
        <v>0.56278489121775332</v>
      </c>
    </row>
    <row r="22" spans="1:8" ht="16" x14ac:dyDescent="0.2">
      <c r="A22" s="2">
        <v>1980</v>
      </c>
      <c r="B22" s="3"/>
      <c r="C22" s="3"/>
      <c r="D22" s="11">
        <v>84.705600000000004</v>
      </c>
      <c r="E22" s="11">
        <v>41.271299999999997</v>
      </c>
      <c r="F22" s="4">
        <f t="shared" si="0"/>
        <v>0.48723224910749696</v>
      </c>
    </row>
    <row r="23" spans="1:8" ht="16" x14ac:dyDescent="0.2">
      <c r="A23" s="2">
        <v>1981</v>
      </c>
      <c r="B23" s="3"/>
      <c r="C23" s="3"/>
      <c r="D23" s="11">
        <v>82.892500000000013</v>
      </c>
      <c r="E23" s="11">
        <v>48.746000000000002</v>
      </c>
      <c r="F23" s="4">
        <f t="shared" si="0"/>
        <v>0.58806285248967027</v>
      </c>
    </row>
    <row r="24" spans="1:8" ht="16" x14ac:dyDescent="0.2">
      <c r="A24" s="2">
        <v>1982</v>
      </c>
      <c r="B24" s="3"/>
      <c r="C24" s="3"/>
      <c r="D24" s="11">
        <v>78.073700000000002</v>
      </c>
      <c r="E24" s="11">
        <v>50.034799999999997</v>
      </c>
      <c r="F24" s="4">
        <f t="shared" si="0"/>
        <v>0.64086625841992884</v>
      </c>
    </row>
    <row r="25" spans="1:8" ht="16" x14ac:dyDescent="0.2">
      <c r="A25" s="2">
        <v>1983</v>
      </c>
      <c r="B25" s="3"/>
      <c r="C25" s="3"/>
      <c r="D25" s="11">
        <v>78.489499999999992</v>
      </c>
      <c r="E25" s="11">
        <v>35.388399999999997</v>
      </c>
      <c r="F25" s="4">
        <f t="shared" si="0"/>
        <v>0.45086795049019296</v>
      </c>
    </row>
    <row r="26" spans="1:8" ht="16" x14ac:dyDescent="0.2">
      <c r="A26" s="2">
        <v>1984</v>
      </c>
      <c r="B26" s="3"/>
      <c r="C26" s="3"/>
      <c r="D26" s="11">
        <v>83.18719999999999</v>
      </c>
      <c r="E26" s="11">
        <v>45.853299999999997</v>
      </c>
      <c r="F26" s="4">
        <f t="shared" si="0"/>
        <v>0.55120619518387448</v>
      </c>
    </row>
    <row r="27" spans="1:8" ht="16" x14ac:dyDescent="0.2">
      <c r="A27" s="2">
        <v>1985</v>
      </c>
      <c r="B27" s="3"/>
      <c r="C27" s="3"/>
      <c r="D27" s="11">
        <v>80.232200000000006</v>
      </c>
      <c r="E27" s="11">
        <v>49.916899999999998</v>
      </c>
      <c r="F27" s="4">
        <f t="shared" si="0"/>
        <v>0.62215544382429988</v>
      </c>
    </row>
    <row r="28" spans="1:8" ht="16" x14ac:dyDescent="0.2">
      <c r="A28" s="2">
        <v>1986</v>
      </c>
      <c r="B28" s="3"/>
      <c r="C28" s="3"/>
      <c r="D28" s="11">
        <v>78.009899999999988</v>
      </c>
      <c r="E28" s="11">
        <v>45.252800000000001</v>
      </c>
      <c r="F28" s="4">
        <f t="shared" si="0"/>
        <v>0.58009047569603356</v>
      </c>
    </row>
    <row r="29" spans="1:8" ht="16" x14ac:dyDescent="0.2">
      <c r="A29" s="2">
        <v>1987</v>
      </c>
      <c r="B29" s="3"/>
      <c r="C29" s="3"/>
      <c r="D29" s="11">
        <v>79.694800000000001</v>
      </c>
      <c r="E29" s="11">
        <v>44.305</v>
      </c>
      <c r="F29" s="4">
        <f t="shared" si="0"/>
        <v>0.55593338586708296</v>
      </c>
    </row>
    <row r="30" spans="1:8" ht="16" x14ac:dyDescent="0.2">
      <c r="A30" s="2">
        <v>1988</v>
      </c>
      <c r="B30" s="3"/>
      <c r="C30" s="3"/>
      <c r="D30" s="11">
        <v>77.999200000000002</v>
      </c>
      <c r="E30" s="11">
        <v>35.354900000000001</v>
      </c>
      <c r="F30" s="4">
        <f t="shared" si="0"/>
        <v>0.45327259766766836</v>
      </c>
    </row>
    <row r="31" spans="1:8" ht="16" x14ac:dyDescent="0.2">
      <c r="A31" s="2">
        <v>1989</v>
      </c>
      <c r="B31" s="3"/>
      <c r="C31" s="3"/>
      <c r="D31" s="11">
        <v>82.39670000000001</v>
      </c>
      <c r="E31" s="11">
        <v>43.716000000000001</v>
      </c>
      <c r="F31" s="4">
        <f t="shared" si="0"/>
        <v>0.53055522854677428</v>
      </c>
      <c r="H31" s="2" t="s">
        <v>5</v>
      </c>
    </row>
    <row r="32" spans="1:8" ht="16" x14ac:dyDescent="0.2">
      <c r="A32" s="2">
        <v>1990</v>
      </c>
      <c r="B32" s="3"/>
      <c r="C32" s="3"/>
      <c r="D32" s="11">
        <v>83.417100000000005</v>
      </c>
      <c r="E32" s="11">
        <v>47.129800000000003</v>
      </c>
      <c r="F32" s="4">
        <f t="shared" si="0"/>
        <v>0.56498967238132225</v>
      </c>
      <c r="H32" s="2" t="s">
        <v>8</v>
      </c>
    </row>
    <row r="33" spans="1:8" ht="16" x14ac:dyDescent="0.2">
      <c r="A33" s="2">
        <v>1991</v>
      </c>
      <c r="B33" s="3"/>
      <c r="C33" s="3"/>
      <c r="D33" s="11">
        <v>84.587600000000009</v>
      </c>
      <c r="E33" s="11">
        <v>45.213900000000002</v>
      </c>
      <c r="F33" s="4">
        <f t="shared" si="0"/>
        <v>0.53452160836812956</v>
      </c>
      <c r="H33" s="2" t="s">
        <v>4</v>
      </c>
    </row>
    <row r="34" spans="1:8" ht="16" x14ac:dyDescent="0.2">
      <c r="A34" s="2">
        <v>1992</v>
      </c>
      <c r="B34" s="3"/>
      <c r="C34" s="3"/>
      <c r="D34" s="11">
        <v>86.352000000000004</v>
      </c>
      <c r="E34" s="11">
        <v>52.511499999999998</v>
      </c>
      <c r="F34" s="4">
        <f t="shared" si="0"/>
        <v>0.60810982953492676</v>
      </c>
    </row>
    <row r="35" spans="1:8" ht="16" x14ac:dyDescent="0.2">
      <c r="A35" s="2">
        <v>1993</v>
      </c>
      <c r="B35" s="3"/>
      <c r="C35" s="3"/>
      <c r="D35" s="11">
        <v>89.026900000000012</v>
      </c>
      <c r="E35" s="11">
        <v>43.409199999999998</v>
      </c>
      <c r="F35" s="4">
        <f t="shared" si="0"/>
        <v>0.4875964455686988</v>
      </c>
    </row>
    <row r="36" spans="1:8" ht="16" x14ac:dyDescent="0.2">
      <c r="A36" s="2">
        <v>1994</v>
      </c>
      <c r="B36" s="3"/>
      <c r="C36" s="3"/>
      <c r="D36" s="11">
        <v>91.675999999999988</v>
      </c>
      <c r="E36" s="11">
        <v>56.760800000000003</v>
      </c>
      <c r="F36" s="4">
        <f t="shared" si="0"/>
        <v>0.61914568698459804</v>
      </c>
    </row>
    <row r="37" spans="1:8" ht="16" x14ac:dyDescent="0.2">
      <c r="A37" s="2">
        <v>1995</v>
      </c>
      <c r="B37" s="3"/>
      <c r="C37" s="3"/>
      <c r="D37" s="11">
        <v>91.363500000000002</v>
      </c>
      <c r="E37" s="11">
        <v>47.661499999999997</v>
      </c>
      <c r="F37" s="4">
        <f t="shared" si="0"/>
        <v>0.52166893781433499</v>
      </c>
    </row>
    <row r="38" spans="1:8" ht="16" x14ac:dyDescent="0.2">
      <c r="A38" s="2">
        <v>1996</v>
      </c>
      <c r="B38" s="3"/>
      <c r="C38" s="3"/>
      <c r="D38" s="11">
        <v>94.679599999999994</v>
      </c>
      <c r="E38" s="11">
        <v>54.546700000000001</v>
      </c>
      <c r="F38" s="4">
        <f t="shared" si="0"/>
        <v>0.57611882601954389</v>
      </c>
    </row>
    <row r="39" spans="1:8" ht="16" x14ac:dyDescent="0.2">
      <c r="A39" s="2">
        <v>1997</v>
      </c>
      <c r="B39" s="3"/>
      <c r="C39" s="3"/>
      <c r="D39" s="11">
        <v>97.5471</v>
      </c>
      <c r="E39" s="11">
        <v>58.179400000000001</v>
      </c>
      <c r="F39" s="4">
        <f t="shared" si="0"/>
        <v>0.59642367635736993</v>
      </c>
    </row>
    <row r="40" spans="1:8" ht="16" x14ac:dyDescent="0.2">
      <c r="A40" s="2">
        <v>1998</v>
      </c>
      <c r="B40" s="3"/>
      <c r="C40" s="3"/>
      <c r="D40" s="11">
        <v>99.438299999999998</v>
      </c>
      <c r="E40" s="11">
        <v>59.297800000000002</v>
      </c>
      <c r="F40" s="4">
        <f t="shared" si="0"/>
        <v>0.59632757197176545</v>
      </c>
    </row>
    <row r="41" spans="1:8" ht="16" x14ac:dyDescent="0.2">
      <c r="A41" s="2">
        <v>1999</v>
      </c>
      <c r="B41" s="3"/>
      <c r="C41" s="3"/>
      <c r="D41" s="11">
        <v>99.132400000000004</v>
      </c>
      <c r="E41" s="11">
        <v>58.074100000000001</v>
      </c>
      <c r="F41" s="4">
        <f t="shared" si="0"/>
        <v>0.5858236056022047</v>
      </c>
    </row>
    <row r="42" spans="1:8" ht="16" x14ac:dyDescent="0.2">
      <c r="A42" s="2">
        <v>2000</v>
      </c>
      <c r="B42" s="3"/>
      <c r="C42" s="3"/>
      <c r="D42" s="11">
        <v>97.087400000000002</v>
      </c>
      <c r="E42" s="11">
        <v>59.525700000000001</v>
      </c>
      <c r="F42" s="4">
        <f t="shared" si="0"/>
        <v>0.6131145751147935</v>
      </c>
    </row>
    <row r="43" spans="1:8" ht="16" x14ac:dyDescent="0.2">
      <c r="A43" s="2">
        <v>2001</v>
      </c>
      <c r="B43" s="3"/>
      <c r="C43" s="3"/>
      <c r="D43" s="11">
        <v>98.692900000000009</v>
      </c>
      <c r="E43" s="11">
        <v>59.339399999999998</v>
      </c>
      <c r="F43" s="4">
        <f t="shared" si="0"/>
        <v>0.60125297767113939</v>
      </c>
    </row>
    <row r="44" spans="1:8" ht="16" x14ac:dyDescent="0.2">
      <c r="A44" s="2">
        <v>2002</v>
      </c>
      <c r="B44" s="3"/>
      <c r="C44" s="3"/>
      <c r="D44" s="11">
        <v>99.775700000000001</v>
      </c>
      <c r="E44" s="11">
        <v>55.881799999999998</v>
      </c>
      <c r="F44" s="4">
        <f t="shared" si="0"/>
        <v>0.56007424653497795</v>
      </c>
    </row>
    <row r="45" spans="1:8" ht="16" x14ac:dyDescent="0.2">
      <c r="A45" s="2">
        <v>2003</v>
      </c>
      <c r="B45" s="3"/>
      <c r="C45" s="3"/>
      <c r="D45" s="11">
        <v>102.7834</v>
      </c>
      <c r="E45" s="11">
        <v>58.7057</v>
      </c>
      <c r="F45" s="4">
        <f t="shared" si="0"/>
        <v>0.57115935063444101</v>
      </c>
    </row>
    <row r="46" spans="1:8" ht="16" x14ac:dyDescent="0.2">
      <c r="A46" s="2">
        <v>2004</v>
      </c>
      <c r="B46" s="3"/>
      <c r="C46" s="3"/>
      <c r="D46" s="11">
        <v>105.23269999999999</v>
      </c>
      <c r="E46" s="11">
        <v>69.171199999999999</v>
      </c>
      <c r="F46" s="4">
        <f t="shared" si="0"/>
        <v>0.65731659455663494</v>
      </c>
    </row>
    <row r="47" spans="1:8" ht="16" x14ac:dyDescent="0.2">
      <c r="A47" s="2">
        <v>2005</v>
      </c>
      <c r="B47" s="3"/>
      <c r="C47" s="3"/>
      <c r="D47" s="11">
        <v>104.6495</v>
      </c>
      <c r="E47" s="11">
        <v>68.002399999999994</v>
      </c>
      <c r="F47" s="4">
        <f t="shared" si="0"/>
        <v>0.64981103588645905</v>
      </c>
    </row>
    <row r="48" spans="1:8" ht="16" x14ac:dyDescent="0.2">
      <c r="A48" s="2">
        <v>2006</v>
      </c>
      <c r="B48" s="3"/>
      <c r="C48" s="3"/>
      <c r="D48" s="11">
        <v>112.15950000000001</v>
      </c>
      <c r="E48" s="11">
        <v>67.005399999999995</v>
      </c>
      <c r="F48" s="4">
        <f t="shared" si="0"/>
        <v>0.59741172169990053</v>
      </c>
    </row>
    <row r="49" spans="1:6" ht="16" x14ac:dyDescent="0.2">
      <c r="A49" s="2">
        <v>2007</v>
      </c>
      <c r="B49" s="3"/>
      <c r="C49" s="3"/>
      <c r="D49" s="11">
        <v>105.50239999999999</v>
      </c>
      <c r="E49" s="11">
        <v>68.684899999999999</v>
      </c>
      <c r="F49" s="4">
        <f t="shared" si="0"/>
        <v>0.65102689607061071</v>
      </c>
    </row>
    <row r="50" spans="1:6" ht="16" x14ac:dyDescent="0.2">
      <c r="A50" s="2">
        <v>2008</v>
      </c>
      <c r="B50" s="3"/>
      <c r="C50" s="3"/>
      <c r="D50" s="11">
        <v>105.70740000000001</v>
      </c>
      <c r="E50" s="11">
        <v>70.573599999999999</v>
      </c>
      <c r="F50" s="4">
        <f t="shared" si="0"/>
        <v>0.66763159438222863</v>
      </c>
    </row>
    <row r="51" spans="1:6" ht="16" x14ac:dyDescent="0.2">
      <c r="A51" s="2">
        <v>2009</v>
      </c>
      <c r="B51" s="3"/>
      <c r="C51" s="3"/>
      <c r="D51" s="11">
        <v>112.04089999999999</v>
      </c>
      <c r="E51" s="11">
        <v>75.812200000000004</v>
      </c>
      <c r="F51" s="4">
        <f t="shared" si="0"/>
        <v>0.67664754567305341</v>
      </c>
    </row>
    <row r="52" spans="1:6" ht="16" x14ac:dyDescent="0.2">
      <c r="A52" s="2">
        <v>2010</v>
      </c>
      <c r="B52" s="3"/>
      <c r="C52" s="3"/>
      <c r="D52" s="11">
        <v>115.64490000000001</v>
      </c>
      <c r="E52" s="11">
        <v>75.934299999999993</v>
      </c>
      <c r="F52" s="4">
        <f t="shared" si="0"/>
        <v>0.65661607213115314</v>
      </c>
    </row>
    <row r="53" spans="1:6" ht="16" x14ac:dyDescent="0.2">
      <c r="A53" s="2">
        <v>2011</v>
      </c>
      <c r="B53" s="3"/>
      <c r="C53" s="3"/>
      <c r="D53" s="11">
        <v>117.1121</v>
      </c>
      <c r="E53" s="11">
        <v>72.315700000000007</v>
      </c>
      <c r="F53" s="4">
        <f t="shared" si="0"/>
        <v>0.61749127545317695</v>
      </c>
    </row>
    <row r="54" spans="1:6" ht="16" x14ac:dyDescent="0.2">
      <c r="A54" s="2">
        <v>2012</v>
      </c>
      <c r="B54" s="3"/>
      <c r="C54" s="3"/>
      <c r="D54" s="11">
        <v>118.6046</v>
      </c>
      <c r="E54" s="11">
        <v>71.564499999999995</v>
      </c>
      <c r="F54" s="4">
        <f t="shared" si="0"/>
        <v>0.60338722106899723</v>
      </c>
    </row>
    <row r="55" spans="1:6" ht="16" x14ac:dyDescent="0.2">
      <c r="A55" s="2">
        <v>2013</v>
      </c>
      <c r="B55" s="3"/>
      <c r="C55" s="3"/>
      <c r="D55" s="11">
        <v>118.7225</v>
      </c>
      <c r="E55" s="11">
        <v>79.139600000000002</v>
      </c>
      <c r="F55" s="4">
        <f t="shared" si="0"/>
        <v>0.66659310577186304</v>
      </c>
    </row>
    <row r="56" spans="1:6" ht="16" x14ac:dyDescent="0.2">
      <c r="A56" s="2">
        <v>2014</v>
      </c>
      <c r="B56" s="3"/>
      <c r="C56" s="3"/>
      <c r="D56" s="11">
        <v>121.97210000000001</v>
      </c>
      <c r="E56" s="11">
        <v>86.051500000000004</v>
      </c>
      <c r="F56" s="4">
        <f t="shared" si="0"/>
        <v>0.70550150403247958</v>
      </c>
    </row>
    <row r="57" spans="1:6" ht="16" x14ac:dyDescent="0.2">
      <c r="A57" s="2">
        <v>2015</v>
      </c>
      <c r="B57" s="3"/>
      <c r="C57" s="3"/>
      <c r="D57" s="11">
        <v>121.3866</v>
      </c>
      <c r="E57" s="11">
        <v>84.864000000000004</v>
      </c>
      <c r="F57" s="4">
        <f t="shared" si="0"/>
        <v>0.69912164934185494</v>
      </c>
    </row>
    <row r="58" spans="1:6" ht="16" x14ac:dyDescent="0.2">
      <c r="A58" s="2">
        <v>2016</v>
      </c>
      <c r="D58" s="11">
        <v>123.27930000000001</v>
      </c>
      <c r="E58" s="11">
        <v>94.931399999999996</v>
      </c>
      <c r="F58" s="4">
        <f t="shared" si="0"/>
        <v>0.77005141982473935</v>
      </c>
    </row>
    <row r="59" spans="1:6" ht="16" x14ac:dyDescent="0.2">
      <c r="A59" s="2">
        <v>2017</v>
      </c>
      <c r="D59" s="11">
        <v>125.30780000000001</v>
      </c>
      <c r="E59" s="11">
        <v>90.487300000000005</v>
      </c>
      <c r="F59" s="4">
        <f t="shared" si="0"/>
        <v>0.72212025109370681</v>
      </c>
    </row>
    <row r="60" spans="1:6" ht="16" x14ac:dyDescent="0.2">
      <c r="A60" s="2">
        <v>2018</v>
      </c>
      <c r="D60" s="11">
        <v>124.41649999999998</v>
      </c>
      <c r="E60" s="11">
        <v>90.406199999999998</v>
      </c>
      <c r="F60" s="4">
        <f t="shared" si="0"/>
        <v>0.72664156281522152</v>
      </c>
    </row>
    <row r="61" spans="1:6" ht="16" x14ac:dyDescent="0.2">
      <c r="A61" s="2">
        <v>2019</v>
      </c>
      <c r="D61" s="11">
        <v>117.5694</v>
      </c>
      <c r="E61" s="11">
        <v>80.647400000000005</v>
      </c>
      <c r="F61" s="4">
        <f t="shared" si="0"/>
        <v>0.68595569935714573</v>
      </c>
    </row>
    <row r="62" spans="1:6" ht="16" x14ac:dyDescent="0.2">
      <c r="A62" s="2">
        <v>2020</v>
      </c>
      <c r="D62" s="11">
        <v>122.81780000000001</v>
      </c>
      <c r="E62" s="11">
        <v>86.926000000000002</v>
      </c>
      <c r="F62" s="4">
        <f t="shared" si="0"/>
        <v>0.70776385833323829</v>
      </c>
    </row>
    <row r="63" spans="1:6" ht="16" x14ac:dyDescent="0.2">
      <c r="D63" s="11"/>
      <c r="E63" s="11"/>
      <c r="F63" s="4"/>
    </row>
    <row r="64" spans="1:6" ht="16" x14ac:dyDescent="0.2">
      <c r="D64" s="5">
        <v>0</v>
      </c>
      <c r="E64" s="6">
        <v>0</v>
      </c>
    </row>
    <row r="65" spans="4:6" ht="16" x14ac:dyDescent="0.2">
      <c r="D65" s="5">
        <f>140/0.9</f>
        <v>155.55555555555554</v>
      </c>
      <c r="E65" s="6">
        <f>D65*0.9</f>
        <v>140</v>
      </c>
    </row>
    <row r="66" spans="4:6" ht="16" x14ac:dyDescent="0.2">
      <c r="D66" s="5">
        <v>0</v>
      </c>
      <c r="E66" s="6">
        <v>0</v>
      </c>
    </row>
    <row r="67" spans="4:6" ht="16" x14ac:dyDescent="0.2">
      <c r="D67" s="5">
        <v>150</v>
      </c>
      <c r="E67" s="6">
        <f>D67*0.5</f>
        <v>75</v>
      </c>
    </row>
    <row r="69" spans="4:6" ht="16" x14ac:dyDescent="0.2">
      <c r="D69" s="5">
        <v>0</v>
      </c>
      <c r="E69" s="6">
        <v>0</v>
      </c>
    </row>
    <row r="70" spans="4:6" ht="16" x14ac:dyDescent="0.2">
      <c r="D70" s="5">
        <f>D62</f>
        <v>122.81780000000001</v>
      </c>
      <c r="E70" s="6">
        <f>E62</f>
        <v>86.926000000000002</v>
      </c>
      <c r="F70" s="7">
        <f>E70/D70</f>
        <v>0.70776385833323829</v>
      </c>
    </row>
    <row r="72" spans="4:6" x14ac:dyDescent="0.2">
      <c r="D72" s="2">
        <v>80</v>
      </c>
      <c r="E72" s="2">
        <v>0</v>
      </c>
    </row>
    <row r="73" spans="4:6" x14ac:dyDescent="0.2">
      <c r="D73" s="8">
        <v>200</v>
      </c>
      <c r="E73" s="8">
        <f>D73-D72</f>
        <v>120</v>
      </c>
    </row>
  </sheetData>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DF3B-7D9D-F241-8C7B-D0BD75D2D468}">
  <dimension ref="A1:H73"/>
  <sheetViews>
    <sheetView workbookViewId="0">
      <pane xSplit="1" ySplit="2" topLeftCell="D3" activePane="bottomRight" state="frozen"/>
      <selection activeCell="W68" sqref="W68"/>
      <selection pane="topRight" activeCell="W68" sqref="W68"/>
      <selection pane="bottomLeft" activeCell="W68" sqref="W68"/>
      <selection pane="bottomRight" activeCell="R12" sqref="R12"/>
    </sheetView>
  </sheetViews>
  <sheetFormatPr baseColWidth="10" defaultRowHeight="15" x14ac:dyDescent="0.2"/>
  <cols>
    <col min="1" max="3" width="10.83203125" style="2"/>
    <col min="4" max="4" width="13.83203125" style="2" customWidth="1"/>
    <col min="5" max="5" width="14" style="2" bestFit="1" customWidth="1"/>
    <col min="6" max="16384" width="10.83203125" style="2"/>
  </cols>
  <sheetData>
    <row r="1" spans="1:6" ht="19" x14ac:dyDescent="0.2">
      <c r="A1" s="1" t="s">
        <v>0</v>
      </c>
    </row>
    <row r="2" spans="1:6" ht="16" x14ac:dyDescent="0.2">
      <c r="D2" s="9" t="s">
        <v>2</v>
      </c>
      <c r="E2" s="10" t="s">
        <v>3</v>
      </c>
      <c r="F2" s="2" t="s">
        <v>1</v>
      </c>
    </row>
    <row r="3" spans="1:6" ht="16" x14ac:dyDescent="0.2">
      <c r="A3" s="2">
        <v>1961</v>
      </c>
      <c r="B3" s="3"/>
      <c r="C3" s="3"/>
      <c r="D3" s="11">
        <v>33.409100000000002</v>
      </c>
      <c r="E3" s="11">
        <v>19.857900000000001</v>
      </c>
      <c r="F3" s="4">
        <f>E3/D3</f>
        <v>0.59438596071130323</v>
      </c>
    </row>
    <row r="4" spans="1:6" ht="16" x14ac:dyDescent="0.2">
      <c r="A4" s="2">
        <v>1962</v>
      </c>
      <c r="B4" s="3"/>
      <c r="C4" s="3"/>
      <c r="D4" s="11">
        <v>35.106899999999996</v>
      </c>
      <c r="E4" s="11">
        <v>20.9696</v>
      </c>
      <c r="F4" s="4">
        <f t="shared" ref="F4:F62" si="0">E4/D4</f>
        <v>0.59730708208357908</v>
      </c>
    </row>
    <row r="5" spans="1:6" ht="16" x14ac:dyDescent="0.2">
      <c r="A5" s="2">
        <v>1963</v>
      </c>
      <c r="B5" s="3"/>
      <c r="C5" s="3"/>
      <c r="D5" s="11">
        <v>36.404399999999995</v>
      </c>
      <c r="E5" s="11">
        <v>21.056799999999999</v>
      </c>
      <c r="F5" s="4">
        <f t="shared" si="0"/>
        <v>0.57841359835624273</v>
      </c>
    </row>
    <row r="6" spans="1:6" ht="16" x14ac:dyDescent="0.2">
      <c r="A6" s="2">
        <v>1964</v>
      </c>
      <c r="B6" s="3"/>
      <c r="C6" s="3"/>
      <c r="D6" s="11">
        <v>37.736499999999999</v>
      </c>
      <c r="E6" s="11">
        <v>22.521799999999999</v>
      </c>
      <c r="F6" s="4">
        <f t="shared" si="0"/>
        <v>0.59681740489976542</v>
      </c>
    </row>
    <row r="7" spans="1:6" ht="16" x14ac:dyDescent="0.2">
      <c r="A7" s="2">
        <v>1965</v>
      </c>
      <c r="B7" s="3"/>
      <c r="C7" s="3"/>
      <c r="D7" s="11">
        <v>39.795000000000002</v>
      </c>
      <c r="E7" s="11">
        <v>22.481999999999999</v>
      </c>
      <c r="F7" s="4">
        <f t="shared" si="0"/>
        <v>0.56494534489257442</v>
      </c>
    </row>
    <row r="8" spans="1:6" ht="16" x14ac:dyDescent="0.2">
      <c r="A8" s="2">
        <v>1966</v>
      </c>
      <c r="B8" s="3"/>
      <c r="C8" s="3"/>
      <c r="D8" s="11">
        <v>42.294699999999999</v>
      </c>
      <c r="E8" s="11">
        <v>23.7849</v>
      </c>
      <c r="F8" s="4">
        <f t="shared" si="0"/>
        <v>0.5623612414794289</v>
      </c>
    </row>
    <row r="9" spans="1:6" ht="16" x14ac:dyDescent="0.2">
      <c r="A9" s="2">
        <v>1967</v>
      </c>
      <c r="B9" s="3"/>
      <c r="C9" s="3"/>
      <c r="D9" s="11">
        <v>44.226100000000002</v>
      </c>
      <c r="E9" s="11">
        <v>24.3447</v>
      </c>
      <c r="F9" s="4">
        <f t="shared" si="0"/>
        <v>0.55046002247541603</v>
      </c>
    </row>
    <row r="10" spans="1:6" ht="16" x14ac:dyDescent="0.2">
      <c r="A10" s="2">
        <v>1968</v>
      </c>
      <c r="B10" s="3"/>
      <c r="C10" s="3"/>
      <c r="D10" s="11">
        <v>46.089200000000005</v>
      </c>
      <c r="E10" s="11">
        <v>25.060600000000001</v>
      </c>
      <c r="F10" s="4">
        <f t="shared" si="0"/>
        <v>0.54374126693455294</v>
      </c>
    </row>
    <row r="11" spans="1:6" ht="16" x14ac:dyDescent="0.2">
      <c r="A11" s="2">
        <v>1969</v>
      </c>
      <c r="B11" s="3"/>
      <c r="C11" s="3"/>
      <c r="D11" s="11">
        <v>47.151899999999998</v>
      </c>
      <c r="E11" s="11">
        <v>24.869700000000002</v>
      </c>
      <c r="F11" s="4">
        <f t="shared" si="0"/>
        <v>0.52743791872649892</v>
      </c>
    </row>
    <row r="12" spans="1:6" ht="16" x14ac:dyDescent="0.2">
      <c r="A12" s="2">
        <v>1970</v>
      </c>
      <c r="B12" s="3"/>
      <c r="C12" s="3"/>
      <c r="D12" s="11">
        <v>50.005300000000005</v>
      </c>
      <c r="E12" s="11">
        <v>25.755299999999998</v>
      </c>
      <c r="F12" s="4">
        <f t="shared" si="0"/>
        <v>0.51505140455111753</v>
      </c>
    </row>
    <row r="13" spans="1:6" ht="16" x14ac:dyDescent="0.2">
      <c r="A13" s="2">
        <v>1971</v>
      </c>
      <c r="B13" s="3"/>
      <c r="C13" s="3"/>
      <c r="D13" s="11">
        <v>52.1205</v>
      </c>
      <c r="E13" s="11">
        <v>27.160499999999999</v>
      </c>
      <c r="F13" s="4">
        <f t="shared" si="0"/>
        <v>0.52110973609232447</v>
      </c>
    </row>
    <row r="14" spans="1:6" ht="16" x14ac:dyDescent="0.2">
      <c r="A14" s="2">
        <v>1972</v>
      </c>
      <c r="B14" s="3"/>
      <c r="C14" s="3"/>
      <c r="D14" s="11">
        <v>54.362099999999998</v>
      </c>
      <c r="E14" s="11">
        <v>26.573799999999999</v>
      </c>
      <c r="F14" s="4">
        <f t="shared" si="0"/>
        <v>0.48882953381123978</v>
      </c>
    </row>
    <row r="15" spans="1:6" ht="16" x14ac:dyDescent="0.2">
      <c r="A15" s="2">
        <v>1973</v>
      </c>
      <c r="B15" s="3"/>
      <c r="C15" s="3"/>
      <c r="D15" s="11">
        <v>57.169800000000002</v>
      </c>
      <c r="E15" s="11">
        <v>28.902799999999999</v>
      </c>
      <c r="F15" s="4">
        <f t="shared" si="0"/>
        <v>0.50556062816382075</v>
      </c>
    </row>
    <row r="16" spans="1:6" ht="16" x14ac:dyDescent="0.2">
      <c r="A16" s="2">
        <v>1974</v>
      </c>
      <c r="B16" s="3"/>
      <c r="C16" s="3"/>
      <c r="D16" s="11">
        <v>57.278400000000005</v>
      </c>
      <c r="E16" s="11">
        <v>28.352900000000002</v>
      </c>
      <c r="F16" s="4">
        <f t="shared" si="0"/>
        <v>0.49500160619011702</v>
      </c>
    </row>
    <row r="17" spans="1:8" ht="16" x14ac:dyDescent="0.2">
      <c r="A17" s="2">
        <v>1975</v>
      </c>
      <c r="B17" s="3"/>
      <c r="C17" s="3"/>
      <c r="D17" s="11">
        <v>61.474799999999995</v>
      </c>
      <c r="E17" s="11">
        <v>28.585999999999999</v>
      </c>
      <c r="F17" s="4">
        <f t="shared" si="0"/>
        <v>0.46500354616851136</v>
      </c>
    </row>
    <row r="18" spans="1:8" ht="16" x14ac:dyDescent="0.2">
      <c r="A18" s="2">
        <v>1976</v>
      </c>
      <c r="B18" s="3"/>
      <c r="C18" s="3"/>
      <c r="D18" s="11">
        <v>62.799500000000002</v>
      </c>
      <c r="E18" s="11">
        <v>30.187799999999999</v>
      </c>
      <c r="F18" s="4">
        <f t="shared" si="0"/>
        <v>0.48070127946878555</v>
      </c>
    </row>
    <row r="19" spans="1:8" ht="16" x14ac:dyDescent="0.2">
      <c r="A19" s="2">
        <v>1977</v>
      </c>
      <c r="B19" s="3"/>
      <c r="C19" s="3"/>
      <c r="D19" s="11">
        <v>66.60990000000001</v>
      </c>
      <c r="E19" s="11">
        <v>30.913499999999999</v>
      </c>
      <c r="F19" s="4">
        <f t="shared" si="0"/>
        <v>0.46409767917381645</v>
      </c>
    </row>
    <row r="20" spans="1:8" ht="16" x14ac:dyDescent="0.2">
      <c r="A20" s="2">
        <v>1978</v>
      </c>
      <c r="B20" s="3"/>
      <c r="C20" s="3"/>
      <c r="D20" s="11">
        <v>69.973299999999995</v>
      </c>
      <c r="E20" s="11">
        <v>32.760100000000001</v>
      </c>
      <c r="F20" s="4">
        <f t="shared" si="0"/>
        <v>0.46818000580221319</v>
      </c>
    </row>
    <row r="21" spans="1:8" ht="16" x14ac:dyDescent="0.2">
      <c r="A21" s="2">
        <v>1979</v>
      </c>
      <c r="B21" s="3"/>
      <c r="C21" s="3"/>
      <c r="D21" s="11">
        <v>72.807999999999993</v>
      </c>
      <c r="E21" s="11">
        <v>32.2119</v>
      </c>
      <c r="F21" s="4">
        <f t="shared" si="0"/>
        <v>0.44242253598505665</v>
      </c>
    </row>
    <row r="22" spans="1:8" ht="16" x14ac:dyDescent="0.2">
      <c r="A22" s="2">
        <v>1980</v>
      </c>
      <c r="B22" s="3"/>
      <c r="C22" s="3"/>
      <c r="D22" s="11">
        <v>75.154600000000002</v>
      </c>
      <c r="E22" s="11">
        <v>31.871500000000001</v>
      </c>
      <c r="F22" s="4">
        <f t="shared" si="0"/>
        <v>0.42407916481492819</v>
      </c>
    </row>
    <row r="23" spans="1:8" ht="16" x14ac:dyDescent="0.2">
      <c r="A23" s="2">
        <v>1981</v>
      </c>
      <c r="B23" s="3"/>
      <c r="C23" s="3"/>
      <c r="D23" s="11">
        <v>75.618899999999996</v>
      </c>
      <c r="E23" s="11">
        <v>33.482399999999998</v>
      </c>
      <c r="F23" s="4">
        <f t="shared" si="0"/>
        <v>0.4427781943403038</v>
      </c>
    </row>
    <row r="24" spans="1:8" ht="16" x14ac:dyDescent="0.2">
      <c r="A24" s="2">
        <v>1982</v>
      </c>
      <c r="B24" s="3"/>
      <c r="C24" s="3"/>
      <c r="D24" s="11">
        <v>76.353399999999993</v>
      </c>
      <c r="E24" s="11">
        <v>35.012500000000003</v>
      </c>
      <c r="F24" s="4">
        <f t="shared" si="0"/>
        <v>0.45855849248363539</v>
      </c>
    </row>
    <row r="25" spans="1:8" ht="16" x14ac:dyDescent="0.2">
      <c r="A25" s="2">
        <v>1983</v>
      </c>
      <c r="B25" s="3"/>
      <c r="C25" s="3"/>
      <c r="D25" s="11">
        <v>79.462099999999992</v>
      </c>
      <c r="E25" s="11">
        <v>33.956499999999998</v>
      </c>
      <c r="F25" s="4">
        <f t="shared" si="0"/>
        <v>0.42732950677115256</v>
      </c>
    </row>
    <row r="26" spans="1:8" ht="16" x14ac:dyDescent="0.2">
      <c r="A26" s="2">
        <v>1984</v>
      </c>
      <c r="B26" s="3"/>
      <c r="C26" s="3"/>
      <c r="D26" s="11">
        <v>82.450400000000002</v>
      </c>
      <c r="E26" s="11">
        <v>36.383200000000002</v>
      </c>
      <c r="F26" s="4">
        <f t="shared" si="0"/>
        <v>0.44127378399619654</v>
      </c>
    </row>
    <row r="27" spans="1:8" ht="16" x14ac:dyDescent="0.2">
      <c r="A27" s="2">
        <v>1985</v>
      </c>
      <c r="B27" s="3"/>
      <c r="C27" s="3"/>
      <c r="D27" s="11">
        <v>81.965500000000006</v>
      </c>
      <c r="E27" s="11">
        <v>36.773200000000003</v>
      </c>
      <c r="F27" s="4">
        <f t="shared" si="0"/>
        <v>0.4486424166265075</v>
      </c>
    </row>
    <row r="28" spans="1:8" ht="16" x14ac:dyDescent="0.2">
      <c r="A28" s="2">
        <v>1986</v>
      </c>
      <c r="B28" s="3"/>
      <c r="C28" s="3"/>
      <c r="D28" s="11">
        <v>83.188999999999993</v>
      </c>
      <c r="E28" s="11">
        <v>36.431199999999997</v>
      </c>
      <c r="F28" s="4">
        <f t="shared" si="0"/>
        <v>0.43793289978242317</v>
      </c>
    </row>
    <row r="29" spans="1:8" ht="16" x14ac:dyDescent="0.2">
      <c r="A29" s="2">
        <v>1987</v>
      </c>
      <c r="B29" s="3"/>
      <c r="C29" s="3"/>
      <c r="D29" s="11">
        <v>85.76339999999999</v>
      </c>
      <c r="E29" s="11">
        <v>36.589799999999997</v>
      </c>
      <c r="F29" s="4">
        <f t="shared" si="0"/>
        <v>0.42663653726414763</v>
      </c>
    </row>
    <row r="30" spans="1:8" ht="16" x14ac:dyDescent="0.2">
      <c r="A30" s="2">
        <v>1988</v>
      </c>
      <c r="B30" s="3"/>
      <c r="C30" s="3"/>
      <c r="D30" s="11">
        <v>88.759099999999989</v>
      </c>
      <c r="E30" s="11">
        <v>36.072000000000003</v>
      </c>
      <c r="F30" s="4">
        <f t="shared" si="0"/>
        <v>0.40640339976408063</v>
      </c>
    </row>
    <row r="31" spans="1:8" ht="16" x14ac:dyDescent="0.2">
      <c r="A31" s="2">
        <v>1989</v>
      </c>
      <c r="B31" s="3"/>
      <c r="C31" s="3"/>
      <c r="D31" s="11">
        <v>89.13130000000001</v>
      </c>
      <c r="E31" s="11">
        <v>38.278599999999997</v>
      </c>
      <c r="F31" s="4">
        <f t="shared" si="0"/>
        <v>0.4294630505781919</v>
      </c>
      <c r="H31" s="2" t="s">
        <v>5</v>
      </c>
    </row>
    <row r="32" spans="1:8" ht="16" x14ac:dyDescent="0.2">
      <c r="A32" s="2">
        <v>1990</v>
      </c>
      <c r="B32" s="3"/>
      <c r="C32" s="3"/>
      <c r="D32" s="11">
        <v>85.028500000000008</v>
      </c>
      <c r="E32" s="11">
        <v>39.838000000000001</v>
      </c>
      <c r="F32" s="4">
        <f t="shared" si="0"/>
        <v>0.46852525917780508</v>
      </c>
      <c r="H32" s="2" t="s">
        <v>7</v>
      </c>
    </row>
    <row r="33" spans="1:8" ht="16" x14ac:dyDescent="0.2">
      <c r="A33" s="2">
        <v>1991</v>
      </c>
      <c r="B33" s="3"/>
      <c r="C33" s="3"/>
      <c r="D33" s="11">
        <v>83.737799999999993</v>
      </c>
      <c r="E33" s="11">
        <v>38.618299999999998</v>
      </c>
      <c r="F33" s="4">
        <f t="shared" si="0"/>
        <v>0.46118121087489761</v>
      </c>
      <c r="H33" s="2" t="s">
        <v>4</v>
      </c>
    </row>
    <row r="34" spans="1:8" ht="16" x14ac:dyDescent="0.2">
      <c r="A34" s="2">
        <v>1992</v>
      </c>
      <c r="B34" s="3"/>
      <c r="C34" s="3"/>
      <c r="D34" s="11">
        <v>84.739499999999992</v>
      </c>
      <c r="E34" s="11">
        <v>39.131100000000004</v>
      </c>
      <c r="F34" s="4">
        <f t="shared" si="0"/>
        <v>0.46178110562370567</v>
      </c>
    </row>
    <row r="35" spans="1:8" ht="16" x14ac:dyDescent="0.2">
      <c r="A35" s="2">
        <v>1993</v>
      </c>
      <c r="B35" s="3"/>
      <c r="C35" s="3"/>
      <c r="D35" s="11">
        <v>83.638200000000012</v>
      </c>
      <c r="E35" s="11">
        <v>38.3506</v>
      </c>
      <c r="F35" s="4">
        <f t="shared" si="0"/>
        <v>0.45852971489104255</v>
      </c>
    </row>
    <row r="36" spans="1:8" ht="16" x14ac:dyDescent="0.2">
      <c r="A36" s="2">
        <v>1994</v>
      </c>
      <c r="B36" s="3"/>
      <c r="C36" s="3"/>
      <c r="D36" s="11">
        <v>85.017500000000013</v>
      </c>
      <c r="E36" s="11">
        <v>39.911799999999999</v>
      </c>
      <c r="F36" s="4">
        <f t="shared" si="0"/>
        <v>0.46945393595436224</v>
      </c>
    </row>
    <row r="37" spans="1:8" ht="16" x14ac:dyDescent="0.2">
      <c r="A37" s="2">
        <v>1995</v>
      </c>
      <c r="B37" s="3"/>
      <c r="C37" s="3"/>
      <c r="D37" s="11">
        <v>88.897600000000011</v>
      </c>
      <c r="E37" s="11">
        <v>39.777700000000003</v>
      </c>
      <c r="F37" s="4">
        <f t="shared" si="0"/>
        <v>0.44745527438311045</v>
      </c>
    </row>
    <row r="38" spans="1:8" ht="16" x14ac:dyDescent="0.2">
      <c r="A38" s="2">
        <v>1996</v>
      </c>
      <c r="B38" s="3"/>
      <c r="C38" s="3"/>
      <c r="D38" s="11">
        <v>91.841700000000003</v>
      </c>
      <c r="E38" s="11">
        <v>41.839399999999998</v>
      </c>
      <c r="F38" s="4">
        <f t="shared" si="0"/>
        <v>0.45555994716996739</v>
      </c>
    </row>
    <row r="39" spans="1:8" ht="16" x14ac:dyDescent="0.2">
      <c r="A39" s="2">
        <v>1997</v>
      </c>
      <c r="B39" s="3"/>
      <c r="C39" s="3"/>
      <c r="D39" s="11">
        <v>90.910899999999998</v>
      </c>
      <c r="E39" s="11">
        <v>43.001800000000003</v>
      </c>
      <c r="F39" s="4">
        <f t="shared" si="0"/>
        <v>0.4730103870932969</v>
      </c>
    </row>
    <row r="40" spans="1:8" ht="16" x14ac:dyDescent="0.2">
      <c r="A40" s="2">
        <v>1998</v>
      </c>
      <c r="B40" s="3"/>
      <c r="C40" s="3"/>
      <c r="D40" s="11">
        <v>92.3489</v>
      </c>
      <c r="E40" s="11">
        <v>43.470100000000002</v>
      </c>
      <c r="F40" s="4">
        <f t="shared" si="0"/>
        <v>0.47071594788892995</v>
      </c>
    </row>
    <row r="41" spans="1:8" ht="16" x14ac:dyDescent="0.2">
      <c r="A41" s="2">
        <v>1999</v>
      </c>
      <c r="B41" s="3"/>
      <c r="C41" s="3"/>
      <c r="D41" s="11">
        <v>93.339100000000002</v>
      </c>
      <c r="E41" s="11">
        <v>43.659799999999997</v>
      </c>
      <c r="F41" s="4">
        <f t="shared" si="0"/>
        <v>0.46775467087212108</v>
      </c>
    </row>
    <row r="42" spans="1:8" ht="16" x14ac:dyDescent="0.2">
      <c r="A42" s="2">
        <v>2000</v>
      </c>
      <c r="B42" s="3"/>
      <c r="C42" s="3"/>
      <c r="D42" s="11">
        <v>91.606999999999999</v>
      </c>
      <c r="E42" s="11">
        <v>43.843600000000002</v>
      </c>
      <c r="F42" s="4">
        <f t="shared" si="0"/>
        <v>0.47860534675297745</v>
      </c>
    </row>
    <row r="43" spans="1:8" ht="16" x14ac:dyDescent="0.2">
      <c r="A43" s="2">
        <v>2001</v>
      </c>
      <c r="B43" s="3"/>
      <c r="C43" s="3"/>
      <c r="D43" s="11">
        <v>92.552599999999998</v>
      </c>
      <c r="E43" s="11">
        <v>45.174599999999998</v>
      </c>
      <c r="F43" s="4">
        <f t="shared" si="0"/>
        <v>0.48809649863969246</v>
      </c>
    </row>
    <row r="44" spans="1:8" ht="16" x14ac:dyDescent="0.2">
      <c r="A44" s="2">
        <v>2002</v>
      </c>
      <c r="B44" s="3"/>
      <c r="C44" s="3"/>
      <c r="D44" s="11">
        <v>95.074299999999994</v>
      </c>
      <c r="E44" s="11">
        <v>45.114600000000003</v>
      </c>
      <c r="F44" s="4">
        <f t="shared" si="0"/>
        <v>0.47451940219386318</v>
      </c>
    </row>
    <row r="45" spans="1:8" ht="16" x14ac:dyDescent="0.2">
      <c r="A45" s="2">
        <v>2003</v>
      </c>
      <c r="B45" s="3"/>
      <c r="C45" s="3"/>
      <c r="D45" s="11">
        <v>96.506900000000002</v>
      </c>
      <c r="E45" s="11">
        <v>45.724699999999999</v>
      </c>
      <c r="F45" s="4">
        <f t="shared" si="0"/>
        <v>0.47379721035490724</v>
      </c>
    </row>
    <row r="46" spans="1:8" ht="16" x14ac:dyDescent="0.2">
      <c r="A46" s="2">
        <v>2004</v>
      </c>
      <c r="B46" s="3"/>
      <c r="C46" s="3"/>
      <c r="D46" s="11">
        <v>99.218199999999996</v>
      </c>
      <c r="E46" s="11">
        <v>49.299700000000001</v>
      </c>
      <c r="F46" s="4">
        <f t="shared" si="0"/>
        <v>0.49688162050914048</v>
      </c>
    </row>
    <row r="47" spans="1:8" ht="16" x14ac:dyDescent="0.2">
      <c r="A47" s="2">
        <v>2005</v>
      </c>
      <c r="B47" s="3"/>
      <c r="C47" s="3"/>
      <c r="D47" s="11">
        <v>100.17439999999999</v>
      </c>
      <c r="E47" s="11">
        <v>49.457500000000003</v>
      </c>
      <c r="F47" s="4">
        <f t="shared" si="0"/>
        <v>0.49371396284879177</v>
      </c>
    </row>
    <row r="48" spans="1:8" ht="16" x14ac:dyDescent="0.2">
      <c r="A48" s="2">
        <v>2006</v>
      </c>
      <c r="B48" s="3"/>
      <c r="C48" s="3"/>
      <c r="D48" s="11">
        <v>103.1994</v>
      </c>
      <c r="E48" s="11">
        <v>50.143599999999999</v>
      </c>
      <c r="F48" s="4">
        <f t="shared" si="0"/>
        <v>0.48589042184353787</v>
      </c>
    </row>
    <row r="49" spans="1:6" ht="16" x14ac:dyDescent="0.2">
      <c r="A49" s="2">
        <v>2007</v>
      </c>
      <c r="B49" s="3"/>
      <c r="C49" s="3"/>
      <c r="D49" s="11">
        <v>104.61760000000001</v>
      </c>
      <c r="E49" s="11">
        <v>51.535899999999998</v>
      </c>
      <c r="F49" s="4">
        <f t="shared" si="0"/>
        <v>0.49261214174288065</v>
      </c>
    </row>
    <row r="50" spans="1:6" ht="16" x14ac:dyDescent="0.2">
      <c r="A50" s="2">
        <v>2008</v>
      </c>
      <c r="B50" s="3"/>
      <c r="C50" s="3"/>
      <c r="D50" s="11">
        <v>103.9425</v>
      </c>
      <c r="E50" s="11">
        <v>54.558900000000001</v>
      </c>
      <c r="F50" s="4">
        <f t="shared" si="0"/>
        <v>0.52489501407027928</v>
      </c>
    </row>
    <row r="51" spans="1:6" ht="16" x14ac:dyDescent="0.2">
      <c r="A51" s="2">
        <v>2009</v>
      </c>
      <c r="B51" s="3"/>
      <c r="C51" s="3"/>
      <c r="D51" s="11">
        <v>106.83240000000001</v>
      </c>
      <c r="E51" s="11">
        <v>53.647500000000001</v>
      </c>
      <c r="F51" s="4">
        <f t="shared" si="0"/>
        <v>0.50216507351702289</v>
      </c>
    </row>
    <row r="52" spans="1:6" ht="16" x14ac:dyDescent="0.2">
      <c r="A52" s="2">
        <v>2010</v>
      </c>
      <c r="B52" s="3"/>
      <c r="C52" s="3"/>
      <c r="D52" s="11">
        <v>109.76990000000001</v>
      </c>
      <c r="E52" s="11">
        <v>55.308999999999997</v>
      </c>
      <c r="F52" s="4">
        <f t="shared" si="0"/>
        <v>0.50386308086278653</v>
      </c>
    </row>
    <row r="53" spans="1:6" ht="16" x14ac:dyDescent="0.2">
      <c r="A53" s="2">
        <v>2011</v>
      </c>
      <c r="B53" s="3"/>
      <c r="C53" s="3"/>
      <c r="D53" s="11">
        <v>111.56559999999999</v>
      </c>
      <c r="E53" s="11">
        <v>57.341700000000003</v>
      </c>
      <c r="F53" s="4">
        <f t="shared" si="0"/>
        <v>0.51397294506550417</v>
      </c>
    </row>
    <row r="54" spans="1:6" ht="16" x14ac:dyDescent="0.2">
      <c r="A54" s="2">
        <v>2012</v>
      </c>
      <c r="B54" s="3"/>
      <c r="C54" s="3"/>
      <c r="D54" s="11">
        <v>111.181</v>
      </c>
      <c r="E54" s="11">
        <v>56.155000000000001</v>
      </c>
      <c r="F54" s="4">
        <f t="shared" si="0"/>
        <v>0.5050773063742906</v>
      </c>
    </row>
    <row r="55" spans="1:6" ht="16" x14ac:dyDescent="0.2">
      <c r="A55" s="2">
        <v>2013</v>
      </c>
      <c r="B55" s="3"/>
      <c r="C55" s="3"/>
      <c r="D55" s="11">
        <v>113.9695</v>
      </c>
      <c r="E55" s="11">
        <v>59.981099999999998</v>
      </c>
      <c r="F55" s="4">
        <f t="shared" si="0"/>
        <v>0.52629080587350119</v>
      </c>
    </row>
    <row r="56" spans="1:6" ht="16" x14ac:dyDescent="0.2">
      <c r="A56" s="2">
        <v>2014</v>
      </c>
      <c r="B56" s="3"/>
      <c r="C56" s="3"/>
      <c r="D56" s="11">
        <v>114.43530000000001</v>
      </c>
      <c r="E56" s="11">
        <v>61.7258</v>
      </c>
      <c r="F56" s="4">
        <f t="shared" si="0"/>
        <v>0.53939474969699031</v>
      </c>
    </row>
    <row r="57" spans="1:6" ht="16" x14ac:dyDescent="0.2">
      <c r="A57" s="2">
        <v>2015</v>
      </c>
      <c r="B57" s="3"/>
      <c r="C57" s="3"/>
      <c r="D57" s="11">
        <v>114.7645</v>
      </c>
      <c r="E57" s="11">
        <v>62.169899999999998</v>
      </c>
      <c r="F57" s="4">
        <f t="shared" si="0"/>
        <v>0.54171716863664288</v>
      </c>
    </row>
    <row r="58" spans="1:6" ht="16" x14ac:dyDescent="0.2">
      <c r="A58" s="2">
        <v>2016</v>
      </c>
      <c r="D58" s="11">
        <v>115.9875</v>
      </c>
      <c r="E58" s="11">
        <v>63.543900000000001</v>
      </c>
      <c r="F58" s="4">
        <f t="shared" si="0"/>
        <v>0.54785127707727133</v>
      </c>
    </row>
    <row r="59" spans="1:6" ht="16" x14ac:dyDescent="0.2">
      <c r="A59" s="2">
        <v>2017</v>
      </c>
      <c r="D59" s="11">
        <v>117.10599999999999</v>
      </c>
      <c r="E59" s="11">
        <v>65.489400000000003</v>
      </c>
      <c r="F59" s="4">
        <f t="shared" si="0"/>
        <v>0.55923180708076448</v>
      </c>
    </row>
    <row r="60" spans="1:6" ht="16" x14ac:dyDescent="0.2">
      <c r="A60" s="2">
        <v>2018</v>
      </c>
      <c r="D60" s="11">
        <v>116.33320000000001</v>
      </c>
      <c r="E60" s="11">
        <v>64.566999999999993</v>
      </c>
      <c r="F60" s="4">
        <f t="shared" si="0"/>
        <v>0.55501782810066247</v>
      </c>
    </row>
    <row r="61" spans="1:6" ht="16" x14ac:dyDescent="0.2">
      <c r="A61" s="2">
        <v>2019</v>
      </c>
      <c r="D61" s="11">
        <v>116.8647</v>
      </c>
      <c r="E61" s="11">
        <v>65.426400000000001</v>
      </c>
      <c r="F61" s="4">
        <f t="shared" si="0"/>
        <v>0.55984741329075416</v>
      </c>
    </row>
    <row r="62" spans="1:6" ht="16" x14ac:dyDescent="0.2">
      <c r="A62" s="2">
        <v>2020</v>
      </c>
      <c r="D62" s="11">
        <v>120.61489999999999</v>
      </c>
      <c r="E62" s="11">
        <v>66.1785</v>
      </c>
      <c r="F62" s="4">
        <f t="shared" si="0"/>
        <v>0.5486759927670628</v>
      </c>
    </row>
    <row r="63" spans="1:6" ht="16" x14ac:dyDescent="0.2">
      <c r="D63" s="11"/>
      <c r="E63" s="11"/>
      <c r="F63" s="4"/>
    </row>
    <row r="64" spans="1:6" ht="16" x14ac:dyDescent="0.2">
      <c r="D64" s="5">
        <v>0</v>
      </c>
      <c r="E64" s="6">
        <v>0</v>
      </c>
    </row>
    <row r="65" spans="4:6" ht="16" x14ac:dyDescent="0.2">
      <c r="D65" s="5">
        <f>140/0.9</f>
        <v>155.55555555555554</v>
      </c>
      <c r="E65" s="6">
        <f>D65*0.9</f>
        <v>140</v>
      </c>
    </row>
    <row r="66" spans="4:6" ht="16" x14ac:dyDescent="0.2">
      <c r="D66" s="5">
        <v>0</v>
      </c>
      <c r="E66" s="6">
        <v>0</v>
      </c>
    </row>
    <row r="67" spans="4:6" ht="16" x14ac:dyDescent="0.2">
      <c r="D67" s="5">
        <v>150</v>
      </c>
      <c r="E67" s="6">
        <f>D67*0.5</f>
        <v>75</v>
      </c>
    </row>
    <row r="69" spans="4:6" ht="16" x14ac:dyDescent="0.2">
      <c r="D69" s="5">
        <v>0</v>
      </c>
      <c r="E69" s="6">
        <v>0</v>
      </c>
    </row>
    <row r="70" spans="4:6" ht="16" x14ac:dyDescent="0.2">
      <c r="D70" s="5">
        <f>D62</f>
        <v>120.61489999999999</v>
      </c>
      <c r="E70" s="6">
        <f>E62</f>
        <v>66.1785</v>
      </c>
      <c r="F70" s="7">
        <f>E70/D70</f>
        <v>0.5486759927670628</v>
      </c>
    </row>
    <row r="72" spans="4:6" x14ac:dyDescent="0.2">
      <c r="D72" s="2">
        <v>80</v>
      </c>
      <c r="E72" s="2">
        <v>0</v>
      </c>
    </row>
    <row r="73" spans="4:6" x14ac:dyDescent="0.2">
      <c r="D73" s="8">
        <v>200</v>
      </c>
      <c r="E73" s="8">
        <f>D73-D72</f>
        <v>120</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FA72D-49D5-A04B-8037-0C352A5D43DA}">
  <dimension ref="A1:BW123"/>
  <sheetViews>
    <sheetView zoomScale="50" zoomScaleNormal="50" workbookViewId="0">
      <pane xSplit="2" ySplit="8" topLeftCell="AT9" activePane="bottomRight" state="frozen"/>
      <selection pane="topRight" activeCell="C1" sqref="C1"/>
      <selection pane="bottomLeft" activeCell="A9" sqref="A9"/>
      <selection pane="bottomRight" activeCell="BZ26" sqref="BZ26"/>
    </sheetView>
  </sheetViews>
  <sheetFormatPr baseColWidth="10" defaultRowHeight="16" x14ac:dyDescent="0.2"/>
  <cols>
    <col min="1" max="1" width="14" customWidth="1"/>
    <col min="29" max="29" width="14" bestFit="1" customWidth="1"/>
    <col min="58" max="59" width="11" bestFit="1" customWidth="1"/>
    <col min="60" max="61" width="11.33203125" bestFit="1" customWidth="1"/>
    <col min="62" max="64" width="11" bestFit="1" customWidth="1"/>
    <col min="65" max="65" width="12.33203125" bestFit="1" customWidth="1"/>
    <col min="69" max="69" width="12.33203125" bestFit="1" customWidth="1"/>
    <col min="71" max="73" width="10.83203125" style="19"/>
  </cols>
  <sheetData>
    <row r="1" spans="1:75" x14ac:dyDescent="0.2">
      <c r="A1" s="14" t="s">
        <v>9</v>
      </c>
      <c r="B1" s="14">
        <f>21*0.88</f>
        <v>18.48</v>
      </c>
      <c r="C1" s="15">
        <f>41*0.87</f>
        <v>35.67</v>
      </c>
      <c r="D1" s="16">
        <v>32</v>
      </c>
      <c r="E1" s="16">
        <v>6.7</v>
      </c>
      <c r="F1" s="16">
        <v>32</v>
      </c>
      <c r="G1" s="17">
        <f>200/5.9</f>
        <v>33.898305084745758</v>
      </c>
      <c r="H1" s="15">
        <v>32</v>
      </c>
      <c r="I1" s="15">
        <v>27.8</v>
      </c>
      <c r="J1" s="15">
        <v>19.8</v>
      </c>
      <c r="K1" s="15">
        <v>12</v>
      </c>
      <c r="L1" s="15">
        <v>3.9</v>
      </c>
      <c r="M1" s="15">
        <v>38.299999999999997</v>
      </c>
      <c r="N1" s="15">
        <v>35.9</v>
      </c>
      <c r="O1" s="16">
        <v>32</v>
      </c>
      <c r="P1" s="15">
        <f>33.9</f>
        <v>33.9</v>
      </c>
      <c r="Q1" s="15">
        <f>AVERAGE(B1,S1)</f>
        <v>21.240000000000002</v>
      </c>
      <c r="R1" s="15">
        <v>36.6</v>
      </c>
      <c r="S1" s="15">
        <v>24</v>
      </c>
      <c r="T1" s="15">
        <v>39.28</v>
      </c>
      <c r="U1" s="15">
        <v>15.8</v>
      </c>
      <c r="V1" s="15">
        <v>25.888000000000002</v>
      </c>
      <c r="W1" s="15">
        <v>55</v>
      </c>
      <c r="X1" s="15">
        <v>1.9</v>
      </c>
      <c r="Y1" s="15">
        <v>23.5</v>
      </c>
      <c r="Z1" s="15">
        <v>18.3</v>
      </c>
      <c r="AA1" s="15">
        <v>19.399999999999999</v>
      </c>
      <c r="AB1" s="18">
        <f>IF(OR(B4="Alberta",B4="Manitoba",B4="Saskatchewan",B4="West",B4="Prairie Provinces"),23.5,IF(B4="Canada",21,16.7))</f>
        <v>21</v>
      </c>
      <c r="AC1" s="15">
        <v>3.2</v>
      </c>
    </row>
    <row r="2" spans="1:75" x14ac:dyDescent="0.2">
      <c r="A2" s="20" t="s">
        <v>10</v>
      </c>
      <c r="B2" s="20">
        <v>8.3000000000000007</v>
      </c>
      <c r="C2" s="21">
        <v>13</v>
      </c>
      <c r="D2" s="22">
        <v>16</v>
      </c>
      <c r="E2" s="22">
        <v>2.5</v>
      </c>
      <c r="F2" s="22">
        <v>16</v>
      </c>
      <c r="G2" s="17">
        <f>44.092*0.8*0.454</f>
        <v>16.0142144</v>
      </c>
      <c r="H2" s="23">
        <v>13</v>
      </c>
      <c r="I2" s="23">
        <v>8.4</v>
      </c>
      <c r="J2" s="23">
        <v>9.4</v>
      </c>
      <c r="K2" s="23">
        <v>6.25</v>
      </c>
      <c r="L2" s="23">
        <v>1.6</v>
      </c>
      <c r="M2" s="23">
        <v>9.6</v>
      </c>
      <c r="N2" s="23">
        <v>13</v>
      </c>
      <c r="O2" s="22">
        <v>16</v>
      </c>
      <c r="P2" s="23">
        <v>10.3</v>
      </c>
      <c r="Q2" s="23">
        <f t="shared" ref="Q2:Q3" si="0">AVERAGE(B2,S2)</f>
        <v>8.5500000000000007</v>
      </c>
      <c r="R2" s="23">
        <v>18.961199999999998</v>
      </c>
      <c r="S2" s="23">
        <v>8.8000000000000007</v>
      </c>
      <c r="T2" s="23">
        <v>8.3814000000000011</v>
      </c>
      <c r="U2" s="23">
        <v>8.1999999999999993</v>
      </c>
      <c r="V2" s="23">
        <v>14.7476</v>
      </c>
      <c r="W2" s="23">
        <v>12</v>
      </c>
      <c r="X2" s="23">
        <v>1.1000000000000001</v>
      </c>
      <c r="Y2" s="23">
        <v>9.6999999999999993</v>
      </c>
      <c r="Z2" s="23">
        <v>5.75</v>
      </c>
      <c r="AA2" s="23">
        <v>9.5</v>
      </c>
      <c r="AB2" s="24">
        <f>IF(OR(B4="Alberta",B4="Manitoba",B4="Saskatchewan",B4="West",B4="Prairie Provinces"),9.5,IF(B4="Canada",9,8))</f>
        <v>9</v>
      </c>
      <c r="AC2" s="23">
        <v>1.2</v>
      </c>
    </row>
    <row r="3" spans="1:75" x14ac:dyDescent="0.2">
      <c r="A3" s="25" t="s">
        <v>11</v>
      </c>
      <c r="B3" s="25">
        <v>6.7</v>
      </c>
      <c r="C3" s="26">
        <v>15</v>
      </c>
      <c r="D3" s="27">
        <v>8</v>
      </c>
      <c r="E3" s="27">
        <v>9.9600000000000009</v>
      </c>
      <c r="F3" s="27">
        <v>8</v>
      </c>
      <c r="G3" s="17">
        <f>1.2*6.6</f>
        <v>7.919999999999999</v>
      </c>
      <c r="H3" s="28">
        <v>16</v>
      </c>
      <c r="I3" s="28">
        <v>10.5</v>
      </c>
      <c r="J3" s="28">
        <v>15.2</v>
      </c>
      <c r="K3" s="28">
        <v>4.5</v>
      </c>
      <c r="L3" s="28">
        <v>3.7</v>
      </c>
      <c r="M3" s="28">
        <v>12.7</v>
      </c>
      <c r="N3" s="28">
        <v>11</v>
      </c>
      <c r="O3" s="27">
        <v>8</v>
      </c>
      <c r="P3" s="28">
        <v>11.46</v>
      </c>
      <c r="Q3" s="28">
        <f t="shared" si="0"/>
        <v>6.3000000000000007</v>
      </c>
      <c r="R3" s="28">
        <v>8.8559999999999999</v>
      </c>
      <c r="S3" s="28">
        <v>5.9</v>
      </c>
      <c r="T3" s="28">
        <v>11.772</v>
      </c>
      <c r="U3" s="28">
        <v>5.5</v>
      </c>
      <c r="V3" s="28">
        <v>8.2439999999999998</v>
      </c>
      <c r="W3" s="28">
        <v>20</v>
      </c>
      <c r="X3" s="28">
        <v>3.7</v>
      </c>
      <c r="Y3" s="28">
        <v>9</v>
      </c>
      <c r="Z3" s="28">
        <v>23</v>
      </c>
      <c r="AA3" s="28">
        <v>5.5</v>
      </c>
      <c r="AB3" s="29">
        <f>IF(OR(B4="Alberta",B4="Manitoba",B4="Saskatchewan",B4="West",B4="Prairie Provinces"),5.5,IF(B4="Canada",5.3,4.8))</f>
        <v>5.3</v>
      </c>
      <c r="AC3" s="28">
        <v>5.5</v>
      </c>
    </row>
    <row r="4" spans="1:75" x14ac:dyDescent="0.2">
      <c r="A4" t="s">
        <v>12</v>
      </c>
      <c r="B4" s="30" t="s">
        <v>13</v>
      </c>
      <c r="C4" s="31" t="s">
        <v>14</v>
      </c>
      <c r="D4" s="31"/>
      <c r="E4" s="31"/>
      <c r="F4" s="31"/>
      <c r="G4" s="32">
        <f>38*0.915</f>
        <v>34.770000000000003</v>
      </c>
      <c r="H4" s="32"/>
      <c r="I4" s="32">
        <f>32*0.87</f>
        <v>27.84</v>
      </c>
      <c r="J4" s="32"/>
      <c r="K4" s="32">
        <f>13*0.85</f>
        <v>11.049999999999999</v>
      </c>
      <c r="L4" s="32">
        <f>13*0.3</f>
        <v>3.9</v>
      </c>
      <c r="M4" s="32">
        <f>44*0.87</f>
        <v>38.28</v>
      </c>
      <c r="N4" s="32">
        <f>39*0.92</f>
        <v>35.880000000000003</v>
      </c>
      <c r="O4" s="32"/>
      <c r="P4" s="32">
        <f>39*0.87</f>
        <v>33.93</v>
      </c>
      <c r="Q4" s="32">
        <f>24*0.88</f>
        <v>21.12</v>
      </c>
      <c r="R4" s="32">
        <f>40*0.915</f>
        <v>36.6</v>
      </c>
      <c r="S4" s="32">
        <f>0.88*25</f>
        <v>22</v>
      </c>
      <c r="T4" s="32">
        <f>41*0.87</f>
        <v>35.67</v>
      </c>
      <c r="U4" s="32">
        <f>18*0.88</f>
        <v>15.84</v>
      </c>
      <c r="V4" s="32"/>
      <c r="W4" s="32">
        <f>63*0.86</f>
        <v>54.18</v>
      </c>
      <c r="X4" s="32">
        <v>2</v>
      </c>
      <c r="Y4" s="32">
        <f>24*0.98</f>
        <v>23.52</v>
      </c>
      <c r="Z4" s="32">
        <f>21*0.87</f>
        <v>18.27</v>
      </c>
      <c r="AA4" s="32">
        <f>22*0.88</f>
        <v>19.36</v>
      </c>
      <c r="AB4" s="32">
        <f>26*0.88</f>
        <v>22.88</v>
      </c>
      <c r="AC4" s="32">
        <f>12*0.25</f>
        <v>3</v>
      </c>
      <c r="AD4" t="s">
        <v>15</v>
      </c>
    </row>
    <row r="5" spans="1:75" x14ac:dyDescent="0.2">
      <c r="A5" t="s">
        <v>16</v>
      </c>
      <c r="B5" t="s">
        <v>17</v>
      </c>
    </row>
    <row r="6" spans="1:75" x14ac:dyDescent="0.2">
      <c r="AE6" s="33" t="s">
        <v>18</v>
      </c>
      <c r="AF6" s="33"/>
      <c r="AG6" s="33"/>
      <c r="AH6" s="33"/>
      <c r="AI6" s="33"/>
      <c r="AJ6" s="33"/>
      <c r="AK6" s="33"/>
      <c r="AL6" s="33"/>
      <c r="AM6" s="33"/>
      <c r="AN6" s="33"/>
      <c r="AO6" s="33"/>
      <c r="AP6" s="33"/>
      <c r="AQ6" s="33"/>
      <c r="AR6" s="34" t="s">
        <v>19</v>
      </c>
      <c r="AS6" s="34"/>
      <c r="AT6" s="34"/>
      <c r="AU6" s="34"/>
      <c r="AV6" s="34"/>
      <c r="AW6" s="34"/>
      <c r="AX6" s="34"/>
      <c r="AY6" s="34"/>
      <c r="AZ6" s="34"/>
      <c r="BA6" s="34"/>
      <c r="BB6" s="34"/>
      <c r="BC6" s="34"/>
      <c r="BD6" s="34"/>
      <c r="BE6" s="35" t="s">
        <v>20</v>
      </c>
      <c r="BF6" s="35"/>
      <c r="BG6" s="35"/>
      <c r="BH6" s="35"/>
      <c r="BI6" s="35"/>
      <c r="BJ6" s="35"/>
      <c r="BK6" s="35"/>
      <c r="BL6" s="35"/>
      <c r="BM6" s="35"/>
      <c r="BN6" s="35"/>
      <c r="BO6" s="35"/>
      <c r="BP6" s="35"/>
      <c r="BQ6" s="35"/>
      <c r="BS6" s="36" t="s">
        <v>21</v>
      </c>
      <c r="BT6" s="37" t="s">
        <v>21</v>
      </c>
      <c r="BU6" s="38" t="s">
        <v>21</v>
      </c>
      <c r="BW6" s="39" t="s">
        <v>22</v>
      </c>
    </row>
    <row r="7" spans="1:75" x14ac:dyDescent="0.2">
      <c r="A7" t="s">
        <v>23</v>
      </c>
      <c r="B7" t="s">
        <v>24</v>
      </c>
      <c r="BS7" s="36" t="s">
        <v>25</v>
      </c>
      <c r="BT7" s="37" t="s">
        <v>25</v>
      </c>
      <c r="BU7" s="38" t="s">
        <v>25</v>
      </c>
      <c r="BW7" s="39" t="s">
        <v>26</v>
      </c>
    </row>
    <row r="8" spans="1:75" ht="68" x14ac:dyDescent="0.2">
      <c r="A8" t="s">
        <v>27</v>
      </c>
      <c r="B8" t="s">
        <v>28</v>
      </c>
      <c r="C8" s="40" t="s">
        <v>29</v>
      </c>
      <c r="D8" s="40" t="s">
        <v>30</v>
      </c>
      <c r="E8" s="40" t="s">
        <v>31</v>
      </c>
      <c r="F8" s="40" t="s">
        <v>32</v>
      </c>
      <c r="G8" s="40" t="s">
        <v>33</v>
      </c>
      <c r="H8" s="40" t="s">
        <v>34</v>
      </c>
      <c r="I8" s="40" t="s">
        <v>35</v>
      </c>
      <c r="J8" s="40" t="s">
        <v>36</v>
      </c>
      <c r="K8" s="40" t="s">
        <v>37</v>
      </c>
      <c r="L8" s="40" t="s">
        <v>38</v>
      </c>
      <c r="M8" s="40" t="s">
        <v>39</v>
      </c>
      <c r="N8" s="40" t="s">
        <v>40</v>
      </c>
      <c r="O8" s="40" t="s">
        <v>41</v>
      </c>
      <c r="P8" s="40" t="s">
        <v>42</v>
      </c>
      <c r="Q8" s="40" t="s">
        <v>43</v>
      </c>
      <c r="R8" s="40" t="s">
        <v>44</v>
      </c>
      <c r="S8" s="40" t="s">
        <v>45</v>
      </c>
      <c r="T8" s="40" t="s">
        <v>46</v>
      </c>
      <c r="U8" s="40" t="s">
        <v>47</v>
      </c>
      <c r="V8" s="40" t="s">
        <v>48</v>
      </c>
      <c r="W8" s="40" t="s">
        <v>49</v>
      </c>
      <c r="X8" s="40" t="s">
        <v>50</v>
      </c>
      <c r="Y8" s="40" t="s">
        <v>51</v>
      </c>
      <c r="Z8" s="40" t="s">
        <v>52</v>
      </c>
      <c r="AA8" s="40" t="s">
        <v>53</v>
      </c>
      <c r="AB8" s="40" t="s">
        <v>54</v>
      </c>
      <c r="AC8" s="40" t="s">
        <v>55</v>
      </c>
      <c r="AE8" s="41" t="s">
        <v>56</v>
      </c>
      <c r="AF8" s="41" t="s">
        <v>57</v>
      </c>
      <c r="AG8" s="41" t="s">
        <v>58</v>
      </c>
      <c r="AH8" s="41" t="s">
        <v>59</v>
      </c>
      <c r="AI8" s="41" t="s">
        <v>60</v>
      </c>
      <c r="AJ8" s="41" t="s">
        <v>61</v>
      </c>
      <c r="AK8" s="41" t="s">
        <v>62</v>
      </c>
      <c r="AL8" s="41" t="s">
        <v>63</v>
      </c>
      <c r="AM8" s="41" t="s">
        <v>64</v>
      </c>
      <c r="AN8" s="41" t="s">
        <v>65</v>
      </c>
      <c r="AO8" s="42" t="s">
        <v>66</v>
      </c>
      <c r="AP8" s="42" t="s">
        <v>67</v>
      </c>
      <c r="AQ8" s="41" t="s">
        <v>68</v>
      </c>
      <c r="AR8" s="43" t="s">
        <v>56</v>
      </c>
      <c r="AS8" s="43" t="s">
        <v>57</v>
      </c>
      <c r="AT8" s="43" t="s">
        <v>58</v>
      </c>
      <c r="AU8" s="43" t="s">
        <v>59</v>
      </c>
      <c r="AV8" s="43" t="s">
        <v>60</v>
      </c>
      <c r="AW8" s="43" t="s">
        <v>61</v>
      </c>
      <c r="AX8" s="43" t="s">
        <v>62</v>
      </c>
      <c r="AY8" s="43" t="s">
        <v>63</v>
      </c>
      <c r="AZ8" s="43" t="s">
        <v>64</v>
      </c>
      <c r="BA8" s="43" t="s">
        <v>65</v>
      </c>
      <c r="BB8" s="44" t="s">
        <v>66</v>
      </c>
      <c r="BC8" s="44" t="s">
        <v>67</v>
      </c>
      <c r="BD8" s="43" t="s">
        <v>68</v>
      </c>
      <c r="BE8" s="45" t="s">
        <v>56</v>
      </c>
      <c r="BF8" s="45" t="s">
        <v>57</v>
      </c>
      <c r="BG8" s="45" t="s">
        <v>58</v>
      </c>
      <c r="BH8" s="45" t="s">
        <v>59</v>
      </c>
      <c r="BI8" s="45" t="s">
        <v>60</v>
      </c>
      <c r="BJ8" s="45" t="s">
        <v>61</v>
      </c>
      <c r="BK8" s="45" t="s">
        <v>62</v>
      </c>
      <c r="BL8" s="45" t="s">
        <v>63</v>
      </c>
      <c r="BM8" s="45" t="s">
        <v>64</v>
      </c>
      <c r="BN8" s="45" t="s">
        <v>65</v>
      </c>
      <c r="BO8" s="46" t="s">
        <v>66</v>
      </c>
      <c r="BP8" s="46" t="s">
        <v>67</v>
      </c>
      <c r="BQ8" s="45" t="s">
        <v>68</v>
      </c>
      <c r="BS8" s="36" t="s">
        <v>69</v>
      </c>
      <c r="BT8" s="37" t="s">
        <v>70</v>
      </c>
      <c r="BU8" s="38" t="s">
        <v>71</v>
      </c>
      <c r="BW8" s="47" t="s">
        <v>69</v>
      </c>
    </row>
    <row r="9" spans="1:75" x14ac:dyDescent="0.2">
      <c r="A9" s="48">
        <v>1908</v>
      </c>
      <c r="B9" s="49">
        <v>1016850</v>
      </c>
      <c r="C9" s="49">
        <v>33800</v>
      </c>
      <c r="D9" s="49">
        <v>0</v>
      </c>
      <c r="E9" s="49">
        <v>155700</v>
      </c>
      <c r="F9" s="49">
        <v>0</v>
      </c>
      <c r="G9" s="49">
        <v>0</v>
      </c>
      <c r="H9" s="49">
        <v>0</v>
      </c>
      <c r="I9" s="49">
        <v>0</v>
      </c>
      <c r="J9" s="49">
        <v>0</v>
      </c>
      <c r="K9" s="49">
        <v>580600</v>
      </c>
      <c r="L9" s="49">
        <v>2665000</v>
      </c>
      <c r="M9" s="49">
        <v>0</v>
      </c>
      <c r="N9" s="49">
        <v>38100</v>
      </c>
      <c r="O9" s="49">
        <v>0</v>
      </c>
      <c r="P9" s="49">
        <v>0</v>
      </c>
      <c r="Q9" s="49">
        <v>388750</v>
      </c>
      <c r="R9" s="49">
        <v>0</v>
      </c>
      <c r="S9" s="49">
        <v>3861650</v>
      </c>
      <c r="T9" s="49">
        <v>192100</v>
      </c>
      <c r="U9" s="49">
        <v>43902</v>
      </c>
      <c r="V9" s="49">
        <v>0</v>
      </c>
      <c r="W9" s="49">
        <v>0</v>
      </c>
      <c r="X9" s="49">
        <v>98900</v>
      </c>
      <c r="Y9" s="49">
        <v>0</v>
      </c>
      <c r="Z9" s="49">
        <v>10388000</v>
      </c>
      <c r="AA9" s="49">
        <v>0</v>
      </c>
      <c r="AB9" s="49">
        <v>3060250</v>
      </c>
      <c r="AC9" s="50">
        <v>2007845.804988662</v>
      </c>
      <c r="AE9" s="41">
        <f>A9</f>
        <v>1908</v>
      </c>
      <c r="AF9" s="51">
        <f>W9*W$1/1000</f>
        <v>0</v>
      </c>
      <c r="AG9" s="51">
        <f>K9*K$1/1000</f>
        <v>6967.2</v>
      </c>
      <c r="AH9" s="51">
        <f>AB9*AB$1/1000</f>
        <v>64265.25</v>
      </c>
      <c r="AI9" s="51">
        <f>(AA9*AA$1+U9*U$1+S9*S$1+Q9*Q$1+B9*B$1)/1000</f>
        <v>120421.6896</v>
      </c>
      <c r="AJ9" s="51">
        <f>G9*G$1/1000</f>
        <v>0</v>
      </c>
      <c r="AK9" s="51">
        <f>(C9*C$1+I9*I$1+M9*M$1+P9*P$1+T9*T$1)/1000</f>
        <v>8751.3340000000007</v>
      </c>
      <c r="AL9" s="51">
        <f>(D9*D$1+E9*E$1+F9*F$1+H9*H$1+J9*J$1+N9*N$1+O9*O$1+R9*R$1+V9*V$1+X9*X$1+Y9*Y$1)/1000</f>
        <v>2598.89</v>
      </c>
      <c r="AM9" s="51">
        <f>(Z9*Z$1+L9*L$1)/1000</f>
        <v>200493.9</v>
      </c>
      <c r="AN9" s="52">
        <f>AC9*AC$1/1000</f>
        <v>6425.1065759637186</v>
      </c>
      <c r="AO9" s="51"/>
      <c r="AP9" s="51"/>
      <c r="AQ9" s="51">
        <f>SUM(AF9:AP9)</f>
        <v>409923.37017596373</v>
      </c>
      <c r="AR9" s="43">
        <f>AE9</f>
        <v>1908</v>
      </c>
      <c r="AS9" s="53">
        <f>W9*W$2/1000</f>
        <v>0</v>
      </c>
      <c r="AT9" s="53">
        <f>K9*K$2/1000</f>
        <v>3628.75</v>
      </c>
      <c r="AU9" s="53">
        <f>AB9*AB$2/1000</f>
        <v>27542.25</v>
      </c>
      <c r="AV9" s="53">
        <f>(AA9*AA$2+U9*U$2+S9*S$2+Q9*Q$2+B9*B$2)/1000</f>
        <v>46106.183899999996</v>
      </c>
      <c r="AW9" s="53">
        <f>G9*G$2/1000</f>
        <v>0</v>
      </c>
      <c r="AX9" s="53">
        <f>(C9*C$2+I9*I$2+M9*M$2+P9*P$2+T9*T$2)/1000</f>
        <v>2049.4669400000002</v>
      </c>
      <c r="AY9" s="53">
        <f>(D9*D$2+E9*E$2+F9*F$2+H9*H$2+J9*J$2+N9*N$2+O9*O$2+R9*R$2+V9*V$2+X9*X$2+Y9*Y$2)/1000</f>
        <v>993.34</v>
      </c>
      <c r="AZ9" s="53">
        <f>(Z9*Z$2+L9*L$2)/1000</f>
        <v>63995</v>
      </c>
      <c r="BA9" s="54">
        <f>AC9*AC$2/1000</f>
        <v>2409.4149659863942</v>
      </c>
      <c r="BB9" s="53"/>
      <c r="BC9" s="53"/>
      <c r="BD9" s="53">
        <f>SUM(AS9:BC9)</f>
        <v>146724.40580598637</v>
      </c>
      <c r="BE9" s="45">
        <f>AR9</f>
        <v>1908</v>
      </c>
      <c r="BF9" s="55">
        <f>W9*W$3/1000</f>
        <v>0</v>
      </c>
      <c r="BG9" s="55">
        <f>K9*K$3/1000</f>
        <v>2612.6999999999998</v>
      </c>
      <c r="BH9" s="55">
        <f>AB9*AB$3/1000</f>
        <v>16219.325000000001</v>
      </c>
      <c r="BI9" s="55">
        <f>(AA9*AA$3+U9*U$3+S9*S$3+Q9*Q$3+B9*B$3)/1000</f>
        <v>32287.216</v>
      </c>
      <c r="BJ9" s="55">
        <f>G9*G$3/1000</f>
        <v>0</v>
      </c>
      <c r="BK9" s="55">
        <f>(C9*C$3+I9*I$3+M9*M$3+P9*P$3+T9*T$3)/1000</f>
        <v>2768.4012000000002</v>
      </c>
      <c r="BL9" s="55">
        <f>(D9*D$3+E9*E$3+F9*F$3+H9*H$3+J9*J$3+N9*N$3+O9*O$3+R9*R$3+V9*V$3+X9*X$3+Y9*Y$3)/1000</f>
        <v>2335.8020000000001</v>
      </c>
      <c r="BM9" s="55">
        <f>(Z9*Z$3+L9*L$3)/1000</f>
        <v>248784.5</v>
      </c>
      <c r="BN9" s="55">
        <f>AC9*AC$3/1000</f>
        <v>11043.151927437641</v>
      </c>
      <c r="BO9" s="55"/>
      <c r="BP9" s="55"/>
      <c r="BQ9" s="55">
        <f>SUM(BF9:BP9)</f>
        <v>316051.09612743766</v>
      </c>
      <c r="BS9" s="56">
        <f>AQ9/1000</f>
        <v>409.92337017596373</v>
      </c>
      <c r="BT9" s="57">
        <f>BD9/1000</f>
        <v>146.72440580598638</v>
      </c>
      <c r="BU9" s="58">
        <f>BQ9/1000</f>
        <v>316.05109612743769</v>
      </c>
      <c r="BW9" s="59">
        <f>(AF9+0.5*AK9+0.5*(Z9*Z$1)/1000)/1000</f>
        <v>99.425866999999997</v>
      </c>
    </row>
    <row r="10" spans="1:75" x14ac:dyDescent="0.2">
      <c r="A10" s="48">
        <v>1909</v>
      </c>
      <c r="B10" s="49">
        <v>1206450</v>
      </c>
      <c r="C10" s="49">
        <v>35950</v>
      </c>
      <c r="D10" s="49">
        <v>0</v>
      </c>
      <c r="E10" s="49">
        <v>169900</v>
      </c>
      <c r="F10" s="49">
        <v>0</v>
      </c>
      <c r="G10" s="49">
        <v>0</v>
      </c>
      <c r="H10" s="49">
        <v>0</v>
      </c>
      <c r="I10" s="49">
        <v>0</v>
      </c>
      <c r="J10" s="49">
        <v>0</v>
      </c>
      <c r="K10" s="49">
        <v>489600</v>
      </c>
      <c r="L10" s="49">
        <v>2521000</v>
      </c>
      <c r="M10" s="49">
        <v>0</v>
      </c>
      <c r="N10" s="49">
        <v>56300</v>
      </c>
      <c r="O10" s="49">
        <v>0</v>
      </c>
      <c r="P10" s="49">
        <v>0</v>
      </c>
      <c r="Q10" s="49">
        <v>395850</v>
      </c>
      <c r="R10" s="49">
        <v>0</v>
      </c>
      <c r="S10" s="49">
        <v>5451400</v>
      </c>
      <c r="T10" s="49">
        <v>221650</v>
      </c>
      <c r="U10" s="49">
        <v>43902</v>
      </c>
      <c r="V10" s="49">
        <v>0</v>
      </c>
      <c r="W10" s="49">
        <v>0</v>
      </c>
      <c r="X10" s="49">
        <v>78000</v>
      </c>
      <c r="Y10" s="49">
        <v>0</v>
      </c>
      <c r="Z10" s="49">
        <v>10776000</v>
      </c>
      <c r="AA10" s="49">
        <v>0</v>
      </c>
      <c r="AB10" s="49">
        <v>4537850</v>
      </c>
      <c r="AC10" s="50">
        <v>2696281.1791383219</v>
      </c>
      <c r="AE10" s="41">
        <f t="shared" ref="AE10:AE73" si="1">A10</f>
        <v>1909</v>
      </c>
      <c r="AF10" s="51">
        <f t="shared" ref="AF10:AF73" si="2">W10*W$1/1000</f>
        <v>0</v>
      </c>
      <c r="AG10" s="51">
        <f t="shared" ref="AG10:AG73" si="3">K10*K$1/1000</f>
        <v>5875.2</v>
      </c>
      <c r="AH10" s="51">
        <f t="shared" ref="AH10:AH73" si="4">AB10*AB$1/1000</f>
        <v>95294.85</v>
      </c>
      <c r="AI10" s="51">
        <f t="shared" ref="AI10:AI73" si="5">(AA10*AA$1+U10*U$1+S10*S$1+Q10*Q$1+B10*B$1)/1000</f>
        <v>162230.30160000001</v>
      </c>
      <c r="AJ10" s="51">
        <f t="shared" ref="AJ10:AJ73" si="6">G10*G$1/1000</f>
        <v>0</v>
      </c>
      <c r="AK10" s="51">
        <f t="shared" ref="AK10:AK73" si="7">(C10*C$1+I10*I$1+M10*M$1+P10*P$1+T10*T$1)/1000</f>
        <v>9988.7484999999997</v>
      </c>
      <c r="AL10" s="51">
        <f t="shared" ref="AL10:AL73" si="8">(D10*D$1+E10*E$1+F10*F$1+H10*H$1+J10*J$1+N10*N$1+O10*O$1+R10*R$1+V10*V$1+X10*X$1+Y10*Y$1)/1000</f>
        <v>3307.7</v>
      </c>
      <c r="AM10" s="51">
        <f t="shared" ref="AM10:AM73" si="9">(Z10*Z$1+L10*L$1)/1000</f>
        <v>207032.7</v>
      </c>
      <c r="AN10" s="52">
        <f t="shared" ref="AN10:AN73" si="10">AC10*AC$1/1000</f>
        <v>8628.0997732426295</v>
      </c>
      <c r="AO10" s="41"/>
      <c r="AP10" s="41"/>
      <c r="AQ10" s="51">
        <f t="shared" ref="AQ10:AQ73" si="11">SUM(AF10:AP10)</f>
        <v>492357.59987324261</v>
      </c>
      <c r="AR10" s="43">
        <f t="shared" ref="AR10:AR73" si="12">AE10</f>
        <v>1909</v>
      </c>
      <c r="AS10" s="53">
        <f t="shared" ref="AS10:AS73" si="13">W10*W$2/1000</f>
        <v>0</v>
      </c>
      <c r="AT10" s="53">
        <f t="shared" ref="AT10:AT73" si="14">K10*K$2/1000</f>
        <v>3060</v>
      </c>
      <c r="AU10" s="53">
        <f t="shared" ref="AU10:AU73" si="15">AB10*AB$2/1000</f>
        <v>40840.65</v>
      </c>
      <c r="AV10" s="53">
        <f t="shared" ref="AV10:AV73" si="16">(AA10*AA$2+U10*U$2+S10*S$2+Q10*Q$2+B10*B$2)/1000</f>
        <v>61730.368900000009</v>
      </c>
      <c r="AW10" s="53">
        <f t="shared" ref="AW10:AW73" si="17">G10*G$2/1000</f>
        <v>0</v>
      </c>
      <c r="AX10" s="53">
        <f t="shared" ref="AX10:AX73" si="18">(C10*C$2+I10*I$2+M10*M$2+P10*P$2+T10*T$2)/1000</f>
        <v>2325.0873100000003</v>
      </c>
      <c r="AY10" s="53">
        <f t="shared" ref="AY10:AY73" si="19">(D10*D$2+E10*E$2+F10*F$2+H10*H$2+J10*J$2+N10*N$2+O10*O$2+R10*R$2+V10*V$2+X10*X$2+Y10*Y$2)/1000</f>
        <v>1242.45</v>
      </c>
      <c r="AZ10" s="53">
        <f t="shared" ref="AZ10:AZ73" si="20">(Z10*Z$2+L10*L$2)/1000</f>
        <v>65995.600000000006</v>
      </c>
      <c r="BA10" s="54">
        <f t="shared" ref="BA10:BA73" si="21">AC10*AC$2/1000</f>
        <v>3235.5374149659865</v>
      </c>
      <c r="BB10" s="43"/>
      <c r="BC10" s="43"/>
      <c r="BD10" s="53">
        <f t="shared" ref="BD10:BD73" si="22">SUM(AS10:BC10)</f>
        <v>178429.69362496599</v>
      </c>
      <c r="BE10" s="45">
        <f t="shared" ref="BE10:BE73" si="23">AR10</f>
        <v>1909</v>
      </c>
      <c r="BF10" s="55">
        <f t="shared" ref="BF10:BF73" si="24">W10*W$3/1000</f>
        <v>0</v>
      </c>
      <c r="BG10" s="55">
        <f t="shared" ref="BG10:BG73" si="25">K10*K$3/1000</f>
        <v>2203.1999999999998</v>
      </c>
      <c r="BH10" s="55">
        <f t="shared" ref="BH10:BH73" si="26">AB10*AB$3/1000</f>
        <v>24050.605</v>
      </c>
      <c r="BI10" s="55">
        <f t="shared" ref="BI10:BI73" si="27">(AA10*AA$3+U10*U$3+S10*S$3+Q10*Q$3+B10*B$3)/1000</f>
        <v>42981.791000000005</v>
      </c>
      <c r="BJ10" s="55">
        <f t="shared" ref="BJ10:BJ73" si="28">G10*G$3/1000</f>
        <v>0</v>
      </c>
      <c r="BK10" s="55">
        <f t="shared" ref="BK10:BK73" si="29">(C10*C$3+I10*I$3+M10*M$3+P10*P$3+T10*T$3)/1000</f>
        <v>3148.5138000000002</v>
      </c>
      <c r="BL10" s="55">
        <f t="shared" ref="BL10:BL73" si="30">(D10*D$3+E10*E$3+F10*F$3+H10*H$3+J10*J$3+N10*N$3+O10*O$3+R10*R$3+V10*V$3+X10*X$3+Y10*Y$3)/1000</f>
        <v>2600.1039999999998</v>
      </c>
      <c r="BM10" s="55">
        <f t="shared" ref="BM10:BM73" si="31">(Z10*Z$3+L10*L$3)/1000</f>
        <v>257175.7</v>
      </c>
      <c r="BN10" s="55">
        <f t="shared" ref="BN10:BN73" si="32">AC10*AC$3/1000</f>
        <v>14829.546485260769</v>
      </c>
      <c r="BO10" s="55"/>
      <c r="BP10" s="55"/>
      <c r="BQ10" s="55">
        <f t="shared" ref="BQ10:BQ73" si="33">SUM(BF10:BP10)</f>
        <v>346989.46028526081</v>
      </c>
      <c r="BS10" s="56">
        <f t="shared" ref="BS10:BS73" si="34">AQ10/1000</f>
        <v>492.35759987324263</v>
      </c>
      <c r="BT10" s="57">
        <f t="shared" ref="BT10:BT73" si="35">BD10/1000</f>
        <v>178.42969362496598</v>
      </c>
      <c r="BU10" s="58">
        <f t="shared" ref="BU10:BU73" si="36">BQ10/1000</f>
        <v>346.9894602852608</v>
      </c>
      <c r="BW10" s="59">
        <f t="shared" ref="BW10:BW73" si="37">(AF10+0.5*AK10+0.5*(Z10*Z$1)/1000)/1000</f>
        <v>103.59477424999999</v>
      </c>
    </row>
    <row r="11" spans="1:75" x14ac:dyDescent="0.2">
      <c r="A11" s="48">
        <v>1910</v>
      </c>
      <c r="B11" s="49">
        <v>628550</v>
      </c>
      <c r="C11" s="49">
        <v>22550</v>
      </c>
      <c r="D11" s="49">
        <v>0</v>
      </c>
      <c r="E11" s="49">
        <v>156800</v>
      </c>
      <c r="F11" s="49">
        <v>0</v>
      </c>
      <c r="G11" s="49">
        <v>0</v>
      </c>
      <c r="H11" s="49">
        <v>0</v>
      </c>
      <c r="I11" s="49">
        <v>0</v>
      </c>
      <c r="J11" s="49">
        <v>0</v>
      </c>
      <c r="K11" s="49">
        <v>363600</v>
      </c>
      <c r="L11" s="49">
        <v>2456000</v>
      </c>
      <c r="M11" s="49">
        <v>0</v>
      </c>
      <c r="N11" s="49">
        <v>107850</v>
      </c>
      <c r="O11" s="49">
        <v>0</v>
      </c>
      <c r="P11" s="49">
        <v>0</v>
      </c>
      <c r="Q11" s="49">
        <v>267150</v>
      </c>
      <c r="R11" s="49">
        <v>0</v>
      </c>
      <c r="S11" s="49">
        <v>3785150</v>
      </c>
      <c r="T11" s="49">
        <v>130450</v>
      </c>
      <c r="U11" s="49">
        <v>39900</v>
      </c>
      <c r="V11" s="49">
        <v>0</v>
      </c>
      <c r="W11" s="49">
        <v>0</v>
      </c>
      <c r="X11" s="49">
        <v>170500</v>
      </c>
      <c r="Y11" s="49">
        <v>0</v>
      </c>
      <c r="Z11" s="49">
        <v>9545000</v>
      </c>
      <c r="AA11" s="49">
        <v>0</v>
      </c>
      <c r="AB11" s="49">
        <v>3595200</v>
      </c>
      <c r="AC11" s="50">
        <v>1509160.9977324263</v>
      </c>
      <c r="AE11" s="41">
        <f t="shared" si="1"/>
        <v>1910</v>
      </c>
      <c r="AF11" s="51">
        <f t="shared" si="2"/>
        <v>0</v>
      </c>
      <c r="AG11" s="51">
        <f t="shared" si="3"/>
        <v>4363.2</v>
      </c>
      <c r="AH11" s="51">
        <f t="shared" si="4"/>
        <v>75499.199999999997</v>
      </c>
      <c r="AI11" s="51">
        <f t="shared" si="5"/>
        <v>108763.89</v>
      </c>
      <c r="AJ11" s="51">
        <f t="shared" si="6"/>
        <v>0</v>
      </c>
      <c r="AK11" s="51">
        <f t="shared" si="7"/>
        <v>5928.4345000000003</v>
      </c>
      <c r="AL11" s="51">
        <f t="shared" si="8"/>
        <v>5246.3249999999998</v>
      </c>
      <c r="AM11" s="51">
        <f t="shared" si="9"/>
        <v>184251.9</v>
      </c>
      <c r="AN11" s="52">
        <f t="shared" si="10"/>
        <v>4829.3151927437639</v>
      </c>
      <c r="AO11" s="41"/>
      <c r="AP11" s="41"/>
      <c r="AQ11" s="51">
        <f t="shared" si="11"/>
        <v>388882.26469274377</v>
      </c>
      <c r="AR11" s="43">
        <f t="shared" si="12"/>
        <v>1910</v>
      </c>
      <c r="AS11" s="53">
        <f t="shared" si="13"/>
        <v>0</v>
      </c>
      <c r="AT11" s="53">
        <f t="shared" si="14"/>
        <v>2272.5</v>
      </c>
      <c r="AU11" s="53">
        <f t="shared" si="15"/>
        <v>32356.799999999999</v>
      </c>
      <c r="AV11" s="53">
        <f t="shared" si="16"/>
        <v>41137.597500000003</v>
      </c>
      <c r="AW11" s="53">
        <f t="shared" si="17"/>
        <v>0</v>
      </c>
      <c r="AX11" s="53">
        <f t="shared" si="18"/>
        <v>1386.5036300000002</v>
      </c>
      <c r="AY11" s="53">
        <f t="shared" si="19"/>
        <v>1981.6</v>
      </c>
      <c r="AZ11" s="53">
        <f t="shared" si="20"/>
        <v>58813.35</v>
      </c>
      <c r="BA11" s="54">
        <f t="shared" si="21"/>
        <v>1810.9931972789116</v>
      </c>
      <c r="BB11" s="43"/>
      <c r="BC11" s="43"/>
      <c r="BD11" s="53">
        <f t="shared" si="22"/>
        <v>139759.34432727893</v>
      </c>
      <c r="BE11" s="45">
        <f t="shared" si="23"/>
        <v>1910</v>
      </c>
      <c r="BF11" s="55">
        <f t="shared" si="24"/>
        <v>0</v>
      </c>
      <c r="BG11" s="55">
        <f t="shared" si="25"/>
        <v>1636.2</v>
      </c>
      <c r="BH11" s="55">
        <f t="shared" si="26"/>
        <v>19054.560000000001</v>
      </c>
      <c r="BI11" s="55">
        <f t="shared" si="27"/>
        <v>28446.165000000001</v>
      </c>
      <c r="BJ11" s="55">
        <f t="shared" si="28"/>
        <v>0</v>
      </c>
      <c r="BK11" s="55">
        <f t="shared" si="29"/>
        <v>1873.9074000000001</v>
      </c>
      <c r="BL11" s="55">
        <f t="shared" si="30"/>
        <v>3378.9279999999999</v>
      </c>
      <c r="BM11" s="55">
        <f t="shared" si="31"/>
        <v>228622.2</v>
      </c>
      <c r="BN11" s="55">
        <f t="shared" si="32"/>
        <v>8300.385487528345</v>
      </c>
      <c r="BO11" s="55"/>
      <c r="BP11" s="55"/>
      <c r="BQ11" s="55">
        <f t="shared" si="33"/>
        <v>291312.34588752832</v>
      </c>
      <c r="BS11" s="56">
        <f t="shared" si="34"/>
        <v>388.88226469274377</v>
      </c>
      <c r="BT11" s="57">
        <f t="shared" si="35"/>
        <v>139.75934432727894</v>
      </c>
      <c r="BU11" s="58">
        <f t="shared" si="36"/>
        <v>291.31234588752835</v>
      </c>
      <c r="BW11" s="59">
        <f t="shared" si="37"/>
        <v>90.300967249999999</v>
      </c>
    </row>
    <row r="12" spans="1:75" x14ac:dyDescent="0.2">
      <c r="A12" s="48">
        <v>1911</v>
      </c>
      <c r="B12" s="49">
        <v>968700</v>
      </c>
      <c r="C12" s="49">
        <v>27600</v>
      </c>
      <c r="D12" s="49">
        <v>0</v>
      </c>
      <c r="E12" s="49">
        <v>184350</v>
      </c>
      <c r="F12" s="49">
        <v>0</v>
      </c>
      <c r="G12" s="49">
        <v>0</v>
      </c>
      <c r="H12" s="49">
        <v>0</v>
      </c>
      <c r="I12" s="49">
        <v>0</v>
      </c>
      <c r="J12" s="49">
        <v>0</v>
      </c>
      <c r="K12" s="49">
        <v>487400</v>
      </c>
      <c r="L12" s="49">
        <v>2433000</v>
      </c>
      <c r="M12" s="49">
        <v>0</v>
      </c>
      <c r="N12" s="49">
        <v>392200</v>
      </c>
      <c r="O12" s="49">
        <v>0</v>
      </c>
      <c r="P12" s="49">
        <v>0</v>
      </c>
      <c r="Q12" s="49">
        <v>320550</v>
      </c>
      <c r="R12" s="49">
        <v>0</v>
      </c>
      <c r="S12" s="49">
        <v>5640100</v>
      </c>
      <c r="T12" s="49">
        <v>127000</v>
      </c>
      <c r="U12" s="49">
        <v>64325</v>
      </c>
      <c r="V12" s="49">
        <v>0</v>
      </c>
      <c r="W12" s="49">
        <v>0</v>
      </c>
      <c r="X12" s="49">
        <v>158800</v>
      </c>
      <c r="Y12" s="49">
        <v>0</v>
      </c>
      <c r="Z12" s="49">
        <v>13015000</v>
      </c>
      <c r="AA12" s="49">
        <v>0</v>
      </c>
      <c r="AB12" s="49">
        <v>6293500</v>
      </c>
      <c r="AC12" s="50">
        <v>1943446.7120181406</v>
      </c>
      <c r="AE12" s="41">
        <f t="shared" si="1"/>
        <v>1911</v>
      </c>
      <c r="AF12" s="51">
        <f t="shared" si="2"/>
        <v>0</v>
      </c>
      <c r="AG12" s="51">
        <f t="shared" si="3"/>
        <v>5848.8</v>
      </c>
      <c r="AH12" s="51">
        <f t="shared" si="4"/>
        <v>132163.5</v>
      </c>
      <c r="AI12" s="51">
        <f t="shared" si="5"/>
        <v>161088.79300000001</v>
      </c>
      <c r="AJ12" s="51">
        <f t="shared" si="6"/>
        <v>0</v>
      </c>
      <c r="AK12" s="51">
        <f t="shared" si="7"/>
        <v>5973.0519999999997</v>
      </c>
      <c r="AL12" s="51">
        <f t="shared" si="8"/>
        <v>15616.844999999999</v>
      </c>
      <c r="AM12" s="51">
        <f t="shared" si="9"/>
        <v>247663.2</v>
      </c>
      <c r="AN12" s="52">
        <f t="shared" si="10"/>
        <v>6219.029478458051</v>
      </c>
      <c r="AO12" s="41"/>
      <c r="AP12" s="41"/>
      <c r="AQ12" s="51">
        <f t="shared" si="11"/>
        <v>574573.21947845805</v>
      </c>
      <c r="AR12" s="43">
        <f t="shared" si="12"/>
        <v>1911</v>
      </c>
      <c r="AS12" s="53">
        <f t="shared" si="13"/>
        <v>0</v>
      </c>
      <c r="AT12" s="53">
        <f t="shared" si="14"/>
        <v>3046.25</v>
      </c>
      <c r="AU12" s="53">
        <f t="shared" si="15"/>
        <v>56641.5</v>
      </c>
      <c r="AV12" s="53">
        <f t="shared" si="16"/>
        <v>60941.257500000007</v>
      </c>
      <c r="AW12" s="53">
        <f t="shared" si="17"/>
        <v>0</v>
      </c>
      <c r="AX12" s="53">
        <f t="shared" si="18"/>
        <v>1423.2378000000001</v>
      </c>
      <c r="AY12" s="53">
        <f t="shared" si="19"/>
        <v>5734.1549999999997</v>
      </c>
      <c r="AZ12" s="53">
        <f t="shared" si="20"/>
        <v>78729.05</v>
      </c>
      <c r="BA12" s="54">
        <f t="shared" si="21"/>
        <v>2332.1360544217687</v>
      </c>
      <c r="BB12" s="43"/>
      <c r="BC12" s="43"/>
      <c r="BD12" s="53">
        <f t="shared" si="22"/>
        <v>208847.5863544218</v>
      </c>
      <c r="BE12" s="45">
        <f t="shared" si="23"/>
        <v>1911</v>
      </c>
      <c r="BF12" s="55">
        <f t="shared" si="24"/>
        <v>0</v>
      </c>
      <c r="BG12" s="55">
        <f t="shared" si="25"/>
        <v>2193.3000000000002</v>
      </c>
      <c r="BH12" s="55">
        <f t="shared" si="26"/>
        <v>33355.550000000003</v>
      </c>
      <c r="BI12" s="55">
        <f t="shared" si="27"/>
        <v>42140.1325</v>
      </c>
      <c r="BJ12" s="55">
        <f t="shared" si="28"/>
        <v>0</v>
      </c>
      <c r="BK12" s="55">
        <f t="shared" si="29"/>
        <v>1909.0440000000001</v>
      </c>
      <c r="BL12" s="55">
        <f t="shared" si="30"/>
        <v>6737.8860000000004</v>
      </c>
      <c r="BM12" s="55">
        <f t="shared" si="31"/>
        <v>308347.09999999998</v>
      </c>
      <c r="BN12" s="55">
        <f t="shared" si="32"/>
        <v>10688.956916099774</v>
      </c>
      <c r="BO12" s="55"/>
      <c r="BP12" s="55"/>
      <c r="BQ12" s="55">
        <f t="shared" si="33"/>
        <v>405371.96941609972</v>
      </c>
      <c r="BS12" s="56">
        <f t="shared" si="34"/>
        <v>574.5732194784581</v>
      </c>
      <c r="BT12" s="57">
        <f t="shared" si="35"/>
        <v>208.84758635442179</v>
      </c>
      <c r="BU12" s="58">
        <f t="shared" si="36"/>
        <v>405.37196941609972</v>
      </c>
      <c r="BW12" s="59">
        <f t="shared" si="37"/>
        <v>122.073776</v>
      </c>
    </row>
    <row r="13" spans="1:75" x14ac:dyDescent="0.2">
      <c r="A13" s="48">
        <v>1912</v>
      </c>
      <c r="B13" s="49">
        <v>1076500</v>
      </c>
      <c r="C13" s="49">
        <v>25050</v>
      </c>
      <c r="D13" s="49">
        <v>0</v>
      </c>
      <c r="E13" s="49">
        <v>229000</v>
      </c>
      <c r="F13" s="49">
        <v>0</v>
      </c>
      <c r="G13" s="49">
        <v>0</v>
      </c>
      <c r="H13" s="49">
        <v>0</v>
      </c>
      <c r="I13" s="49">
        <v>0</v>
      </c>
      <c r="J13" s="49">
        <v>0</v>
      </c>
      <c r="K13" s="49">
        <v>430100</v>
      </c>
      <c r="L13" s="49">
        <v>2756000</v>
      </c>
      <c r="M13" s="49">
        <v>0</v>
      </c>
      <c r="N13" s="49">
        <v>663800</v>
      </c>
      <c r="O13" s="49">
        <v>0</v>
      </c>
      <c r="P13" s="49">
        <v>0</v>
      </c>
      <c r="Q13" s="49">
        <v>351000</v>
      </c>
      <c r="R13" s="49">
        <v>0</v>
      </c>
      <c r="S13" s="49">
        <v>6039750</v>
      </c>
      <c r="T13" s="49">
        <v>106450</v>
      </c>
      <c r="U13" s="49">
        <v>62000</v>
      </c>
      <c r="V13" s="49">
        <v>0</v>
      </c>
      <c r="W13" s="49">
        <v>0</v>
      </c>
      <c r="X13" s="49">
        <v>182400</v>
      </c>
      <c r="Y13" s="49">
        <v>0</v>
      </c>
      <c r="Z13" s="49">
        <v>11251000</v>
      </c>
      <c r="AA13" s="49">
        <v>0</v>
      </c>
      <c r="AB13" s="49">
        <v>6101350</v>
      </c>
      <c r="AC13" s="50">
        <v>2309795.9183673467</v>
      </c>
      <c r="AE13" s="41">
        <f t="shared" si="1"/>
        <v>1912</v>
      </c>
      <c r="AF13" s="51">
        <f t="shared" si="2"/>
        <v>0</v>
      </c>
      <c r="AG13" s="51">
        <f t="shared" si="3"/>
        <v>5161.2</v>
      </c>
      <c r="AH13" s="51">
        <f t="shared" si="4"/>
        <v>128128.35</v>
      </c>
      <c r="AI13" s="51">
        <f t="shared" si="5"/>
        <v>173282.56</v>
      </c>
      <c r="AJ13" s="51">
        <f t="shared" si="6"/>
        <v>0</v>
      </c>
      <c r="AK13" s="51">
        <f t="shared" si="7"/>
        <v>5074.8895000000002</v>
      </c>
      <c r="AL13" s="51">
        <f t="shared" si="8"/>
        <v>25711.279999999999</v>
      </c>
      <c r="AM13" s="51">
        <f t="shared" si="9"/>
        <v>216641.7</v>
      </c>
      <c r="AN13" s="52">
        <f t="shared" si="10"/>
        <v>7391.3469387755094</v>
      </c>
      <c r="AO13" s="41"/>
      <c r="AP13" s="41"/>
      <c r="AQ13" s="51">
        <f t="shared" si="11"/>
        <v>561391.3264387754</v>
      </c>
      <c r="AR13" s="43">
        <f t="shared" si="12"/>
        <v>1912</v>
      </c>
      <c r="AS13" s="53">
        <f t="shared" si="13"/>
        <v>0</v>
      </c>
      <c r="AT13" s="53">
        <f t="shared" si="14"/>
        <v>2688.125</v>
      </c>
      <c r="AU13" s="53">
        <f t="shared" si="15"/>
        <v>54912.15</v>
      </c>
      <c r="AV13" s="53">
        <f t="shared" si="16"/>
        <v>65594.200000000012</v>
      </c>
      <c r="AW13" s="53">
        <f t="shared" si="17"/>
        <v>0</v>
      </c>
      <c r="AX13" s="53">
        <f t="shared" si="18"/>
        <v>1217.8500300000003</v>
      </c>
      <c r="AY13" s="53">
        <f t="shared" si="19"/>
        <v>9402.5400000000009</v>
      </c>
      <c r="AZ13" s="53">
        <f t="shared" si="20"/>
        <v>69102.850000000006</v>
      </c>
      <c r="BA13" s="54">
        <f t="shared" si="21"/>
        <v>2771.7551020408159</v>
      </c>
      <c r="BB13" s="43"/>
      <c r="BC13" s="43"/>
      <c r="BD13" s="53">
        <f t="shared" si="22"/>
        <v>205689.47013204085</v>
      </c>
      <c r="BE13" s="45">
        <f t="shared" si="23"/>
        <v>1912</v>
      </c>
      <c r="BF13" s="55">
        <f t="shared" si="24"/>
        <v>0</v>
      </c>
      <c r="BG13" s="55">
        <f t="shared" si="25"/>
        <v>1935.45</v>
      </c>
      <c r="BH13" s="55">
        <f t="shared" si="26"/>
        <v>32337.154999999999</v>
      </c>
      <c r="BI13" s="55">
        <f t="shared" si="27"/>
        <v>45399.375</v>
      </c>
      <c r="BJ13" s="55">
        <f t="shared" si="28"/>
        <v>0</v>
      </c>
      <c r="BK13" s="55">
        <f t="shared" si="29"/>
        <v>1628.8794</v>
      </c>
      <c r="BL13" s="55">
        <f t="shared" si="30"/>
        <v>10257.52</v>
      </c>
      <c r="BM13" s="55">
        <f t="shared" si="31"/>
        <v>268970.2</v>
      </c>
      <c r="BN13" s="55">
        <f t="shared" si="32"/>
        <v>12703.877551020407</v>
      </c>
      <c r="BO13" s="55"/>
      <c r="BP13" s="55"/>
      <c r="BQ13" s="55">
        <f t="shared" si="33"/>
        <v>373232.45695102046</v>
      </c>
      <c r="BS13" s="56">
        <f t="shared" si="34"/>
        <v>561.39132643877542</v>
      </c>
      <c r="BT13" s="57">
        <f t="shared" si="35"/>
        <v>205.68947013204084</v>
      </c>
      <c r="BU13" s="58">
        <f t="shared" si="36"/>
        <v>373.23245695102048</v>
      </c>
      <c r="BW13" s="59">
        <f t="shared" si="37"/>
        <v>105.48409474999998</v>
      </c>
    </row>
    <row r="14" spans="1:75" x14ac:dyDescent="0.2">
      <c r="A14" s="48">
        <v>1913</v>
      </c>
      <c r="B14" s="49">
        <v>1051700</v>
      </c>
      <c r="C14" s="49">
        <v>21750</v>
      </c>
      <c r="D14" s="49">
        <v>0</v>
      </c>
      <c r="E14" s="49">
        <v>182300</v>
      </c>
      <c r="F14" s="49">
        <v>0</v>
      </c>
      <c r="G14" s="49">
        <v>0</v>
      </c>
      <c r="H14" s="49">
        <v>0</v>
      </c>
      <c r="I14" s="49">
        <v>0</v>
      </c>
      <c r="J14" s="49">
        <v>0</v>
      </c>
      <c r="K14" s="49">
        <v>425900</v>
      </c>
      <c r="L14" s="49">
        <v>2374000</v>
      </c>
      <c r="M14" s="49">
        <v>0</v>
      </c>
      <c r="N14" s="49">
        <v>445500</v>
      </c>
      <c r="O14" s="49">
        <v>0</v>
      </c>
      <c r="P14" s="49">
        <v>0</v>
      </c>
      <c r="Q14" s="49">
        <v>322250</v>
      </c>
      <c r="R14" s="49">
        <v>0</v>
      </c>
      <c r="S14" s="49">
        <v>6240300</v>
      </c>
      <c r="T14" s="49">
        <v>107550</v>
      </c>
      <c r="U14" s="49">
        <v>59000</v>
      </c>
      <c r="V14" s="49">
        <v>0</v>
      </c>
      <c r="W14" s="49">
        <v>0</v>
      </c>
      <c r="X14" s="49">
        <v>134300</v>
      </c>
      <c r="Y14" s="49">
        <v>0</v>
      </c>
      <c r="Z14" s="49">
        <v>10066000</v>
      </c>
      <c r="AA14" s="49">
        <v>0</v>
      </c>
      <c r="AB14" s="49">
        <v>6305250</v>
      </c>
      <c r="AC14" s="50">
        <v>2137188.2086167801</v>
      </c>
      <c r="AE14" s="41">
        <f t="shared" si="1"/>
        <v>1913</v>
      </c>
      <c r="AF14" s="51">
        <f t="shared" si="2"/>
        <v>0</v>
      </c>
      <c r="AG14" s="51">
        <f t="shared" si="3"/>
        <v>5110.8</v>
      </c>
      <c r="AH14" s="51">
        <f t="shared" si="4"/>
        <v>132410.25</v>
      </c>
      <c r="AI14" s="51">
        <f t="shared" si="5"/>
        <v>176979.40599999999</v>
      </c>
      <c r="AJ14" s="51">
        <f t="shared" si="6"/>
        <v>0</v>
      </c>
      <c r="AK14" s="51">
        <f t="shared" si="7"/>
        <v>5000.3864999999996</v>
      </c>
      <c r="AL14" s="51">
        <f t="shared" si="8"/>
        <v>17470.03</v>
      </c>
      <c r="AM14" s="51">
        <f t="shared" si="9"/>
        <v>193466.4</v>
      </c>
      <c r="AN14" s="52">
        <f t="shared" si="10"/>
        <v>6839.0022675736964</v>
      </c>
      <c r="AO14" s="41"/>
      <c r="AP14" s="41"/>
      <c r="AQ14" s="51">
        <f t="shared" si="11"/>
        <v>537276.27476757381</v>
      </c>
      <c r="AR14" s="43">
        <f t="shared" si="12"/>
        <v>1913</v>
      </c>
      <c r="AS14" s="53">
        <f t="shared" si="13"/>
        <v>0</v>
      </c>
      <c r="AT14" s="53">
        <f t="shared" si="14"/>
        <v>2661.875</v>
      </c>
      <c r="AU14" s="53">
        <f t="shared" si="15"/>
        <v>56747.25</v>
      </c>
      <c r="AV14" s="53">
        <f t="shared" si="16"/>
        <v>66882.787500000006</v>
      </c>
      <c r="AW14" s="53">
        <f t="shared" si="17"/>
        <v>0</v>
      </c>
      <c r="AX14" s="53">
        <f t="shared" si="18"/>
        <v>1184.16957</v>
      </c>
      <c r="AY14" s="53">
        <f t="shared" si="19"/>
        <v>6394.98</v>
      </c>
      <c r="AZ14" s="53">
        <f t="shared" si="20"/>
        <v>61677.9</v>
      </c>
      <c r="BA14" s="54">
        <f t="shared" si="21"/>
        <v>2564.6258503401359</v>
      </c>
      <c r="BB14" s="43"/>
      <c r="BC14" s="43"/>
      <c r="BD14" s="53">
        <f t="shared" si="22"/>
        <v>198113.58792034016</v>
      </c>
      <c r="BE14" s="45">
        <f t="shared" si="23"/>
        <v>1913</v>
      </c>
      <c r="BF14" s="55">
        <f t="shared" si="24"/>
        <v>0</v>
      </c>
      <c r="BG14" s="55">
        <f t="shared" si="25"/>
        <v>1916.55</v>
      </c>
      <c r="BH14" s="55">
        <f t="shared" si="26"/>
        <v>33417.824999999997</v>
      </c>
      <c r="BI14" s="55">
        <f t="shared" si="27"/>
        <v>46218.834999999999</v>
      </c>
      <c r="BJ14" s="55">
        <f t="shared" si="28"/>
        <v>0</v>
      </c>
      <c r="BK14" s="55">
        <f t="shared" si="29"/>
        <v>1592.3286000000001</v>
      </c>
      <c r="BL14" s="55">
        <f t="shared" si="30"/>
        <v>7213.1180000000004</v>
      </c>
      <c r="BM14" s="55">
        <f t="shared" si="31"/>
        <v>240301.8</v>
      </c>
      <c r="BN14" s="55">
        <f t="shared" si="32"/>
        <v>11754.535147392291</v>
      </c>
      <c r="BO14" s="55"/>
      <c r="BP14" s="55"/>
      <c r="BQ14" s="55">
        <f t="shared" si="33"/>
        <v>342414.99174739228</v>
      </c>
      <c r="BS14" s="56">
        <f t="shared" si="34"/>
        <v>537.2762747675738</v>
      </c>
      <c r="BT14" s="57">
        <f t="shared" si="35"/>
        <v>198.11358792034017</v>
      </c>
      <c r="BU14" s="58">
        <f t="shared" si="36"/>
        <v>342.41499174739226</v>
      </c>
      <c r="BW14" s="59">
        <f t="shared" si="37"/>
        <v>94.604093249999991</v>
      </c>
    </row>
    <row r="15" spans="1:75" x14ac:dyDescent="0.2">
      <c r="A15" s="48">
        <v>1914</v>
      </c>
      <c r="B15" s="49">
        <v>788800</v>
      </c>
      <c r="C15" s="49">
        <v>21650</v>
      </c>
      <c r="D15" s="49">
        <v>0</v>
      </c>
      <c r="E15" s="49">
        <v>187800</v>
      </c>
      <c r="F15" s="49">
        <v>0</v>
      </c>
      <c r="G15" s="49">
        <v>0</v>
      </c>
      <c r="H15" s="49">
        <v>0</v>
      </c>
      <c r="I15" s="49">
        <v>0</v>
      </c>
      <c r="J15" s="49">
        <v>0</v>
      </c>
      <c r="K15" s="49">
        <v>354100</v>
      </c>
      <c r="L15" s="49">
        <v>2950000</v>
      </c>
      <c r="M15" s="49">
        <v>0</v>
      </c>
      <c r="N15" s="49">
        <v>182250</v>
      </c>
      <c r="O15" s="49">
        <v>0</v>
      </c>
      <c r="P15" s="49">
        <v>0</v>
      </c>
      <c r="Q15" s="49">
        <v>334350</v>
      </c>
      <c r="R15" s="49">
        <v>0</v>
      </c>
      <c r="S15" s="49">
        <v>4828100</v>
      </c>
      <c r="T15" s="49">
        <v>91450</v>
      </c>
      <c r="U15" s="49">
        <v>51200</v>
      </c>
      <c r="V15" s="49">
        <v>0</v>
      </c>
      <c r="W15" s="49">
        <v>0</v>
      </c>
      <c r="X15" s="49">
        <v>98500</v>
      </c>
      <c r="Y15" s="49">
        <v>0</v>
      </c>
      <c r="Z15" s="49">
        <v>9506000</v>
      </c>
      <c r="AA15" s="49">
        <v>0</v>
      </c>
      <c r="AB15" s="49">
        <v>4389200</v>
      </c>
      <c r="AC15" s="50">
        <v>2331247.1655328795</v>
      </c>
      <c r="AE15" s="41">
        <f t="shared" si="1"/>
        <v>1914</v>
      </c>
      <c r="AF15" s="51">
        <f t="shared" si="2"/>
        <v>0</v>
      </c>
      <c r="AG15" s="51">
        <f t="shared" si="3"/>
        <v>4249.2</v>
      </c>
      <c r="AH15" s="51">
        <f t="shared" si="4"/>
        <v>92173.2</v>
      </c>
      <c r="AI15" s="51">
        <f t="shared" si="5"/>
        <v>138361.978</v>
      </c>
      <c r="AJ15" s="51">
        <f t="shared" si="6"/>
        <v>0</v>
      </c>
      <c r="AK15" s="51">
        <f t="shared" si="7"/>
        <v>4364.4115000000002</v>
      </c>
      <c r="AL15" s="51">
        <f t="shared" si="8"/>
        <v>7988.1850000000004</v>
      </c>
      <c r="AM15" s="51">
        <f t="shared" si="9"/>
        <v>185464.8</v>
      </c>
      <c r="AN15" s="52">
        <f t="shared" si="10"/>
        <v>7459.9909297052145</v>
      </c>
      <c r="AO15" s="41"/>
      <c r="AP15" s="41"/>
      <c r="AQ15" s="51">
        <f t="shared" si="11"/>
        <v>440061.76542970515</v>
      </c>
      <c r="AR15" s="43">
        <f t="shared" si="12"/>
        <v>1914</v>
      </c>
      <c r="AS15" s="53">
        <f t="shared" si="13"/>
        <v>0</v>
      </c>
      <c r="AT15" s="53">
        <f t="shared" si="14"/>
        <v>2213.125</v>
      </c>
      <c r="AU15" s="53">
        <f t="shared" si="15"/>
        <v>39502.800000000003</v>
      </c>
      <c r="AV15" s="53">
        <f t="shared" si="16"/>
        <v>52312.852500000001</v>
      </c>
      <c r="AW15" s="53">
        <f t="shared" si="17"/>
        <v>0</v>
      </c>
      <c r="AX15" s="53">
        <f t="shared" si="18"/>
        <v>1047.9290300000002</v>
      </c>
      <c r="AY15" s="53">
        <f t="shared" si="19"/>
        <v>2947.1</v>
      </c>
      <c r="AZ15" s="53">
        <f t="shared" si="20"/>
        <v>59379.5</v>
      </c>
      <c r="BA15" s="54">
        <f t="shared" si="21"/>
        <v>2797.496598639455</v>
      </c>
      <c r="BB15" s="43"/>
      <c r="BC15" s="43"/>
      <c r="BD15" s="53">
        <f t="shared" si="22"/>
        <v>160200.80312863947</v>
      </c>
      <c r="BE15" s="45">
        <f t="shared" si="23"/>
        <v>1914</v>
      </c>
      <c r="BF15" s="55">
        <f t="shared" si="24"/>
        <v>0</v>
      </c>
      <c r="BG15" s="55">
        <f t="shared" si="25"/>
        <v>1593.45</v>
      </c>
      <c r="BH15" s="55">
        <f t="shared" si="26"/>
        <v>23262.76</v>
      </c>
      <c r="BI15" s="55">
        <f t="shared" si="27"/>
        <v>36158.754999999997</v>
      </c>
      <c r="BJ15" s="55">
        <f t="shared" si="28"/>
        <v>0</v>
      </c>
      <c r="BK15" s="55">
        <f t="shared" si="29"/>
        <v>1401.2993999999999</v>
      </c>
      <c r="BL15" s="55">
        <f t="shared" si="30"/>
        <v>4239.6880000000001</v>
      </c>
      <c r="BM15" s="55">
        <f t="shared" si="31"/>
        <v>229553</v>
      </c>
      <c r="BN15" s="55">
        <f t="shared" si="32"/>
        <v>12821.859410430838</v>
      </c>
      <c r="BO15" s="55"/>
      <c r="BP15" s="55"/>
      <c r="BQ15" s="55">
        <f t="shared" si="33"/>
        <v>309030.81181043084</v>
      </c>
      <c r="BS15" s="56">
        <f t="shared" si="34"/>
        <v>440.06176542970513</v>
      </c>
      <c r="BT15" s="57">
        <f t="shared" si="35"/>
        <v>160.20080312863948</v>
      </c>
      <c r="BU15" s="58">
        <f t="shared" si="36"/>
        <v>309.03081181043086</v>
      </c>
      <c r="BW15" s="59">
        <f t="shared" si="37"/>
        <v>89.162105749999995</v>
      </c>
    </row>
    <row r="16" spans="1:75" x14ac:dyDescent="0.2">
      <c r="A16" s="48">
        <v>1915</v>
      </c>
      <c r="B16" s="49">
        <v>1176150</v>
      </c>
      <c r="C16" s="49">
        <v>19650</v>
      </c>
      <c r="D16" s="49">
        <v>0</v>
      </c>
      <c r="E16" s="49">
        <v>171300</v>
      </c>
      <c r="F16" s="49">
        <v>0</v>
      </c>
      <c r="G16" s="49">
        <v>0</v>
      </c>
      <c r="H16" s="49">
        <v>0</v>
      </c>
      <c r="I16" s="49">
        <v>0</v>
      </c>
      <c r="J16" s="49">
        <v>0</v>
      </c>
      <c r="K16" s="49">
        <v>364900</v>
      </c>
      <c r="L16" s="49">
        <v>3069000</v>
      </c>
      <c r="M16" s="49">
        <v>0</v>
      </c>
      <c r="N16" s="49">
        <v>155250</v>
      </c>
      <c r="O16" s="49">
        <v>0</v>
      </c>
      <c r="P16" s="49">
        <v>0</v>
      </c>
      <c r="Q16" s="49">
        <v>357400</v>
      </c>
      <c r="R16" s="49">
        <v>0</v>
      </c>
      <c r="S16" s="49">
        <v>7171100</v>
      </c>
      <c r="T16" s="49">
        <v>94550</v>
      </c>
      <c r="U16" s="49">
        <v>63200</v>
      </c>
      <c r="V16" s="49">
        <v>0</v>
      </c>
      <c r="W16" s="49">
        <v>0</v>
      </c>
      <c r="X16" s="49">
        <v>127900</v>
      </c>
      <c r="Y16" s="49">
        <v>0</v>
      </c>
      <c r="Z16" s="49">
        <v>9864000</v>
      </c>
      <c r="AA16" s="49">
        <v>0</v>
      </c>
      <c r="AB16" s="49">
        <v>10711050</v>
      </c>
      <c r="AC16" s="50">
        <v>1642222.2222222222</v>
      </c>
      <c r="AE16" s="41">
        <f t="shared" si="1"/>
        <v>1915</v>
      </c>
      <c r="AF16" s="51">
        <f t="shared" si="2"/>
        <v>0</v>
      </c>
      <c r="AG16" s="51">
        <f t="shared" si="3"/>
        <v>4378.8</v>
      </c>
      <c r="AH16" s="51">
        <f t="shared" si="4"/>
        <v>224932.05</v>
      </c>
      <c r="AI16" s="51">
        <f t="shared" si="5"/>
        <v>202431.38800000001</v>
      </c>
      <c r="AJ16" s="51">
        <f t="shared" si="6"/>
        <v>0</v>
      </c>
      <c r="AK16" s="51">
        <f t="shared" si="7"/>
        <v>4414.8395</v>
      </c>
      <c r="AL16" s="51">
        <f t="shared" si="8"/>
        <v>6964.1949999999997</v>
      </c>
      <c r="AM16" s="51">
        <f t="shared" si="9"/>
        <v>192480.3</v>
      </c>
      <c r="AN16" s="52">
        <f t="shared" si="10"/>
        <v>5255.1111111111122</v>
      </c>
      <c r="AO16" s="41"/>
      <c r="AP16" s="41"/>
      <c r="AQ16" s="51">
        <f t="shared" si="11"/>
        <v>640856.68361111113</v>
      </c>
      <c r="AR16" s="43">
        <f t="shared" si="12"/>
        <v>1915</v>
      </c>
      <c r="AS16" s="53">
        <f t="shared" si="13"/>
        <v>0</v>
      </c>
      <c r="AT16" s="53">
        <f t="shared" si="14"/>
        <v>2280.625</v>
      </c>
      <c r="AU16" s="53">
        <f t="shared" si="15"/>
        <v>96399.45</v>
      </c>
      <c r="AV16" s="53">
        <f t="shared" si="16"/>
        <v>76441.735000000001</v>
      </c>
      <c r="AW16" s="53">
        <f t="shared" si="17"/>
        <v>0</v>
      </c>
      <c r="AX16" s="53">
        <f t="shared" si="18"/>
        <v>1047.91137</v>
      </c>
      <c r="AY16" s="53">
        <f t="shared" si="19"/>
        <v>2587.19</v>
      </c>
      <c r="AZ16" s="53">
        <f t="shared" si="20"/>
        <v>61628.4</v>
      </c>
      <c r="BA16" s="54">
        <f t="shared" si="21"/>
        <v>1970.6666666666665</v>
      </c>
      <c r="BB16" s="43"/>
      <c r="BC16" s="43"/>
      <c r="BD16" s="53">
        <f t="shared" si="22"/>
        <v>242355.97803666664</v>
      </c>
      <c r="BE16" s="45">
        <f t="shared" si="23"/>
        <v>1915</v>
      </c>
      <c r="BF16" s="55">
        <f t="shared" si="24"/>
        <v>0</v>
      </c>
      <c r="BG16" s="55">
        <f t="shared" si="25"/>
        <v>1642.05</v>
      </c>
      <c r="BH16" s="55">
        <f t="shared" si="26"/>
        <v>56768.565000000002</v>
      </c>
      <c r="BI16" s="55">
        <f t="shared" si="27"/>
        <v>52788.915000000001</v>
      </c>
      <c r="BJ16" s="55">
        <f t="shared" si="28"/>
        <v>0</v>
      </c>
      <c r="BK16" s="55">
        <f t="shared" si="29"/>
        <v>1407.7926</v>
      </c>
      <c r="BL16" s="55">
        <f t="shared" si="30"/>
        <v>3887.1280000000002</v>
      </c>
      <c r="BM16" s="55">
        <f t="shared" si="31"/>
        <v>238227.3</v>
      </c>
      <c r="BN16" s="55">
        <f t="shared" si="32"/>
        <v>9032.2222222222226</v>
      </c>
      <c r="BO16" s="55"/>
      <c r="BP16" s="55"/>
      <c r="BQ16" s="55">
        <f t="shared" si="33"/>
        <v>363753.97282222222</v>
      </c>
      <c r="BS16" s="56">
        <f t="shared" si="34"/>
        <v>640.85668361111118</v>
      </c>
      <c r="BT16" s="57">
        <f t="shared" si="35"/>
        <v>242.35597803666664</v>
      </c>
      <c r="BU16" s="58">
        <f t="shared" si="36"/>
        <v>363.75397282222224</v>
      </c>
      <c r="BW16" s="59">
        <f t="shared" si="37"/>
        <v>92.463019750000001</v>
      </c>
    </row>
    <row r="17" spans="1:75" x14ac:dyDescent="0.2">
      <c r="A17" s="48">
        <v>1916</v>
      </c>
      <c r="B17" s="49">
        <v>931600</v>
      </c>
      <c r="C17" s="49">
        <v>11200</v>
      </c>
      <c r="D17" s="49">
        <v>0</v>
      </c>
      <c r="E17" s="49">
        <v>130150</v>
      </c>
      <c r="F17" s="49">
        <v>0</v>
      </c>
      <c r="G17" s="49">
        <v>0</v>
      </c>
      <c r="H17" s="49">
        <v>0</v>
      </c>
      <c r="I17" s="49">
        <v>0</v>
      </c>
      <c r="J17" s="49">
        <v>0</v>
      </c>
      <c r="K17" s="49">
        <v>159200</v>
      </c>
      <c r="L17" s="49">
        <v>1730000</v>
      </c>
      <c r="M17" s="49">
        <v>0</v>
      </c>
      <c r="N17" s="49">
        <v>209800</v>
      </c>
      <c r="O17" s="49">
        <v>0</v>
      </c>
      <c r="P17" s="49">
        <v>0</v>
      </c>
      <c r="Q17" s="49">
        <v>216000</v>
      </c>
      <c r="R17" s="49">
        <v>0</v>
      </c>
      <c r="S17" s="49">
        <v>6326100</v>
      </c>
      <c r="T17" s="49">
        <v>60400</v>
      </c>
      <c r="U17" s="49">
        <v>72800</v>
      </c>
      <c r="V17" s="49">
        <v>0</v>
      </c>
      <c r="W17" s="49">
        <v>0</v>
      </c>
      <c r="X17" s="49">
        <v>64400</v>
      </c>
      <c r="Y17" s="49">
        <v>0</v>
      </c>
      <c r="Z17" s="49">
        <v>13440000</v>
      </c>
      <c r="AA17" s="49">
        <v>0</v>
      </c>
      <c r="AB17" s="49">
        <v>7150950</v>
      </c>
      <c r="AC17" s="50">
        <v>1722358.2766439908</v>
      </c>
      <c r="AE17" s="41">
        <f t="shared" si="1"/>
        <v>1916</v>
      </c>
      <c r="AF17" s="51">
        <f t="shared" si="2"/>
        <v>0</v>
      </c>
      <c r="AG17" s="51">
        <f t="shared" si="3"/>
        <v>1910.4</v>
      </c>
      <c r="AH17" s="51">
        <f t="shared" si="4"/>
        <v>150169.95000000001</v>
      </c>
      <c r="AI17" s="51">
        <f t="shared" si="5"/>
        <v>174780.448</v>
      </c>
      <c r="AJ17" s="51">
        <f t="shared" si="6"/>
        <v>0</v>
      </c>
      <c r="AK17" s="51">
        <f t="shared" si="7"/>
        <v>2772.0160000000001</v>
      </c>
      <c r="AL17" s="51">
        <f t="shared" si="8"/>
        <v>8526.1849999999995</v>
      </c>
      <c r="AM17" s="51">
        <f t="shared" si="9"/>
        <v>252699</v>
      </c>
      <c r="AN17" s="52">
        <f t="shared" si="10"/>
        <v>5511.5464852607711</v>
      </c>
      <c r="AO17" s="41"/>
      <c r="AP17" s="41"/>
      <c r="AQ17" s="51">
        <f t="shared" si="11"/>
        <v>596369.5454852609</v>
      </c>
      <c r="AR17" s="43">
        <f t="shared" si="12"/>
        <v>1916</v>
      </c>
      <c r="AS17" s="53">
        <f t="shared" si="13"/>
        <v>0</v>
      </c>
      <c r="AT17" s="53">
        <f t="shared" si="14"/>
        <v>995</v>
      </c>
      <c r="AU17" s="53">
        <f t="shared" si="15"/>
        <v>64358.55</v>
      </c>
      <c r="AV17" s="53">
        <f t="shared" si="16"/>
        <v>65845.72</v>
      </c>
      <c r="AW17" s="53">
        <f t="shared" si="17"/>
        <v>0</v>
      </c>
      <c r="AX17" s="53">
        <f t="shared" si="18"/>
        <v>651.83656000000008</v>
      </c>
      <c r="AY17" s="53">
        <f t="shared" si="19"/>
        <v>3123.6149999999998</v>
      </c>
      <c r="AZ17" s="53">
        <f t="shared" si="20"/>
        <v>80048</v>
      </c>
      <c r="BA17" s="54">
        <f t="shared" si="21"/>
        <v>2066.8299319727889</v>
      </c>
      <c r="BB17" s="43"/>
      <c r="BC17" s="43"/>
      <c r="BD17" s="53">
        <f t="shared" si="22"/>
        <v>217089.55149197279</v>
      </c>
      <c r="BE17" s="45">
        <f t="shared" si="23"/>
        <v>1916</v>
      </c>
      <c r="BF17" s="55">
        <f t="shared" si="24"/>
        <v>0</v>
      </c>
      <c r="BG17" s="55">
        <f t="shared" si="25"/>
        <v>716.4</v>
      </c>
      <c r="BH17" s="55">
        <f t="shared" si="26"/>
        <v>37900.035000000003</v>
      </c>
      <c r="BI17" s="55">
        <f t="shared" si="27"/>
        <v>45326.91</v>
      </c>
      <c r="BJ17" s="55">
        <f t="shared" si="28"/>
        <v>0</v>
      </c>
      <c r="BK17" s="55">
        <f t="shared" si="29"/>
        <v>879.02880000000005</v>
      </c>
      <c r="BL17" s="55">
        <f t="shared" si="30"/>
        <v>3842.3739999999998</v>
      </c>
      <c r="BM17" s="55">
        <f t="shared" si="31"/>
        <v>315521</v>
      </c>
      <c r="BN17" s="55">
        <f t="shared" si="32"/>
        <v>9472.970521541949</v>
      </c>
      <c r="BO17" s="55"/>
      <c r="BP17" s="55"/>
      <c r="BQ17" s="55">
        <f t="shared" si="33"/>
        <v>413658.71832154196</v>
      </c>
      <c r="BS17" s="56">
        <f t="shared" si="34"/>
        <v>596.36954548526091</v>
      </c>
      <c r="BT17" s="57">
        <f t="shared" si="35"/>
        <v>217.0895514919728</v>
      </c>
      <c r="BU17" s="58">
        <f t="shared" si="36"/>
        <v>413.65871832154198</v>
      </c>
      <c r="BW17" s="59">
        <f t="shared" si="37"/>
        <v>124.362008</v>
      </c>
    </row>
    <row r="18" spans="1:75" x14ac:dyDescent="0.2">
      <c r="A18" s="48">
        <v>1917</v>
      </c>
      <c r="B18" s="49">
        <v>1198550</v>
      </c>
      <c r="C18" s="49">
        <v>34650</v>
      </c>
      <c r="D18" s="49">
        <v>0</v>
      </c>
      <c r="E18" s="49">
        <v>155650</v>
      </c>
      <c r="F18" s="49">
        <v>0</v>
      </c>
      <c r="G18" s="49">
        <v>0</v>
      </c>
      <c r="H18" s="49">
        <v>0</v>
      </c>
      <c r="I18" s="49">
        <v>0</v>
      </c>
      <c r="J18" s="49">
        <v>0</v>
      </c>
      <c r="K18" s="49">
        <v>196800</v>
      </c>
      <c r="L18" s="49">
        <v>2444000</v>
      </c>
      <c r="M18" s="49">
        <v>0</v>
      </c>
      <c r="N18" s="49">
        <v>150800</v>
      </c>
      <c r="O18" s="49">
        <v>0</v>
      </c>
      <c r="P18" s="49">
        <v>0</v>
      </c>
      <c r="Q18" s="49">
        <v>329800</v>
      </c>
      <c r="R18" s="49">
        <v>0</v>
      </c>
      <c r="S18" s="49">
        <v>6215500</v>
      </c>
      <c r="T18" s="49">
        <v>82250</v>
      </c>
      <c r="U18" s="49">
        <v>97400</v>
      </c>
      <c r="V18" s="49">
        <v>0</v>
      </c>
      <c r="W18" s="49">
        <v>0</v>
      </c>
      <c r="X18" s="49">
        <v>106700</v>
      </c>
      <c r="Y18" s="49">
        <v>0</v>
      </c>
      <c r="Z18" s="49">
        <v>12653000</v>
      </c>
      <c r="AA18" s="49">
        <v>0</v>
      </c>
      <c r="AB18" s="49">
        <v>6360900</v>
      </c>
      <c r="AC18" s="50">
        <v>2173968.2539682537</v>
      </c>
      <c r="AE18" s="41">
        <f t="shared" si="1"/>
        <v>1917</v>
      </c>
      <c r="AF18" s="51">
        <f t="shared" si="2"/>
        <v>0</v>
      </c>
      <c r="AG18" s="51">
        <f t="shared" si="3"/>
        <v>2361.6</v>
      </c>
      <c r="AH18" s="51">
        <f t="shared" si="4"/>
        <v>133578.9</v>
      </c>
      <c r="AI18" s="51">
        <f t="shared" si="5"/>
        <v>179865.076</v>
      </c>
      <c r="AJ18" s="51">
        <f t="shared" si="6"/>
        <v>0</v>
      </c>
      <c r="AK18" s="51">
        <f t="shared" si="7"/>
        <v>4466.7455</v>
      </c>
      <c r="AL18" s="51">
        <f t="shared" si="8"/>
        <v>6659.3050000000003</v>
      </c>
      <c r="AM18" s="51">
        <f t="shared" si="9"/>
        <v>241081.5</v>
      </c>
      <c r="AN18" s="52">
        <f t="shared" si="10"/>
        <v>6956.6984126984125</v>
      </c>
      <c r="AO18" s="41"/>
      <c r="AP18" s="41"/>
      <c r="AQ18" s="51">
        <f t="shared" si="11"/>
        <v>574969.82491269847</v>
      </c>
      <c r="AR18" s="43">
        <f t="shared" si="12"/>
        <v>1917</v>
      </c>
      <c r="AS18" s="53">
        <f t="shared" si="13"/>
        <v>0</v>
      </c>
      <c r="AT18" s="53">
        <f t="shared" si="14"/>
        <v>1230</v>
      </c>
      <c r="AU18" s="53">
        <f t="shared" si="15"/>
        <v>57248.1</v>
      </c>
      <c r="AV18" s="53">
        <f t="shared" si="16"/>
        <v>68262.835000000006</v>
      </c>
      <c r="AW18" s="53">
        <f t="shared" si="17"/>
        <v>0</v>
      </c>
      <c r="AX18" s="53">
        <f t="shared" si="18"/>
        <v>1139.8201500000002</v>
      </c>
      <c r="AY18" s="53">
        <f t="shared" si="19"/>
        <v>2466.895</v>
      </c>
      <c r="AZ18" s="53">
        <f t="shared" si="20"/>
        <v>76665.149999999994</v>
      </c>
      <c r="BA18" s="54">
        <f t="shared" si="21"/>
        <v>2608.7619047619046</v>
      </c>
      <c r="BB18" s="43"/>
      <c r="BC18" s="43"/>
      <c r="BD18" s="53">
        <f t="shared" si="22"/>
        <v>209621.56205476189</v>
      </c>
      <c r="BE18" s="45">
        <f t="shared" si="23"/>
        <v>1917</v>
      </c>
      <c r="BF18" s="55">
        <f t="shared" si="24"/>
        <v>0</v>
      </c>
      <c r="BG18" s="55">
        <f t="shared" si="25"/>
        <v>885.6</v>
      </c>
      <c r="BH18" s="55">
        <f t="shared" si="26"/>
        <v>33712.769999999997</v>
      </c>
      <c r="BI18" s="55">
        <f t="shared" si="27"/>
        <v>47315.175000000003</v>
      </c>
      <c r="BJ18" s="55">
        <f t="shared" si="28"/>
        <v>0</v>
      </c>
      <c r="BK18" s="55">
        <f t="shared" si="29"/>
        <v>1487.9970000000001</v>
      </c>
      <c r="BL18" s="55">
        <f t="shared" si="30"/>
        <v>3603.864</v>
      </c>
      <c r="BM18" s="55">
        <f t="shared" si="31"/>
        <v>300061.8</v>
      </c>
      <c r="BN18" s="55">
        <f t="shared" si="32"/>
        <v>11956.825396825396</v>
      </c>
      <c r="BO18" s="55"/>
      <c r="BP18" s="55"/>
      <c r="BQ18" s="55">
        <f t="shared" si="33"/>
        <v>399024.03139682539</v>
      </c>
      <c r="BS18" s="56">
        <f t="shared" si="34"/>
        <v>574.96982491269853</v>
      </c>
      <c r="BT18" s="57">
        <f t="shared" si="35"/>
        <v>209.62156205476188</v>
      </c>
      <c r="BU18" s="58">
        <f t="shared" si="36"/>
        <v>399.02403139682536</v>
      </c>
      <c r="BW18" s="59">
        <f t="shared" si="37"/>
        <v>118.00832274999999</v>
      </c>
    </row>
    <row r="19" spans="1:75" x14ac:dyDescent="0.2">
      <c r="A19" s="48">
        <v>1918</v>
      </c>
      <c r="B19" s="49">
        <v>1683200</v>
      </c>
      <c r="C19" s="49">
        <v>97050</v>
      </c>
      <c r="D19" s="49">
        <v>0</v>
      </c>
      <c r="E19" s="49">
        <v>247650</v>
      </c>
      <c r="F19" s="49">
        <v>0</v>
      </c>
      <c r="G19" s="49">
        <v>0</v>
      </c>
      <c r="H19" s="49">
        <v>0</v>
      </c>
      <c r="I19" s="49">
        <v>0</v>
      </c>
      <c r="J19" s="49">
        <v>0</v>
      </c>
      <c r="K19" s="49">
        <v>361200</v>
      </c>
      <c r="L19" s="49">
        <v>4344000</v>
      </c>
      <c r="M19" s="49">
        <v>0</v>
      </c>
      <c r="N19" s="49">
        <v>153800</v>
      </c>
      <c r="O19" s="49">
        <v>0</v>
      </c>
      <c r="P19" s="49">
        <v>0</v>
      </c>
      <c r="Q19" s="49">
        <v>727850</v>
      </c>
      <c r="R19" s="49">
        <v>0</v>
      </c>
      <c r="S19" s="49">
        <v>6574150</v>
      </c>
      <c r="T19" s="49">
        <v>117450</v>
      </c>
      <c r="U19" s="49">
        <v>216027</v>
      </c>
      <c r="V19" s="49">
        <v>0</v>
      </c>
      <c r="W19" s="49">
        <v>0</v>
      </c>
      <c r="X19" s="49">
        <v>163300</v>
      </c>
      <c r="Y19" s="49">
        <v>0</v>
      </c>
      <c r="Z19" s="49">
        <v>13804000</v>
      </c>
      <c r="AA19" s="49">
        <v>0</v>
      </c>
      <c r="AB19" s="49">
        <v>5145600</v>
      </c>
      <c r="AC19" s="50">
        <v>2839455.782312925</v>
      </c>
      <c r="AE19" s="41">
        <f t="shared" si="1"/>
        <v>1918</v>
      </c>
      <c r="AF19" s="51">
        <f t="shared" si="2"/>
        <v>0</v>
      </c>
      <c r="AG19" s="51">
        <f t="shared" si="3"/>
        <v>4334.3999999999996</v>
      </c>
      <c r="AH19" s="51">
        <f t="shared" si="4"/>
        <v>108057.60000000001</v>
      </c>
      <c r="AI19" s="51">
        <f t="shared" si="5"/>
        <v>207757.89660000001</v>
      </c>
      <c r="AJ19" s="51">
        <f t="shared" si="6"/>
        <v>0</v>
      </c>
      <c r="AK19" s="51">
        <f t="shared" si="7"/>
        <v>8075.2094999999999</v>
      </c>
      <c r="AL19" s="51">
        <f t="shared" si="8"/>
        <v>7490.9449999999997</v>
      </c>
      <c r="AM19" s="51">
        <f t="shared" si="9"/>
        <v>269554.8</v>
      </c>
      <c r="AN19" s="52">
        <f t="shared" si="10"/>
        <v>9086.2585034013591</v>
      </c>
      <c r="AO19" s="41"/>
      <c r="AP19" s="41"/>
      <c r="AQ19" s="51">
        <f t="shared" si="11"/>
        <v>614357.10960340127</v>
      </c>
      <c r="AR19" s="43">
        <f t="shared" si="12"/>
        <v>1918</v>
      </c>
      <c r="AS19" s="53">
        <f t="shared" si="13"/>
        <v>0</v>
      </c>
      <c r="AT19" s="53">
        <f t="shared" si="14"/>
        <v>2257.5</v>
      </c>
      <c r="AU19" s="53">
        <f t="shared" si="15"/>
        <v>46310.400000000001</v>
      </c>
      <c r="AV19" s="53">
        <f t="shared" si="16"/>
        <v>79817.618900000001</v>
      </c>
      <c r="AW19" s="53">
        <f t="shared" si="17"/>
        <v>0</v>
      </c>
      <c r="AX19" s="53">
        <f t="shared" si="18"/>
        <v>2246.0454300000001</v>
      </c>
      <c r="AY19" s="53">
        <f t="shared" si="19"/>
        <v>2798.1550000000002</v>
      </c>
      <c r="AZ19" s="53">
        <f t="shared" si="20"/>
        <v>86323.4</v>
      </c>
      <c r="BA19" s="54">
        <f t="shared" si="21"/>
        <v>3407.3469387755099</v>
      </c>
      <c r="BB19" s="43"/>
      <c r="BC19" s="43"/>
      <c r="BD19" s="53">
        <f t="shared" si="22"/>
        <v>223160.46626877549</v>
      </c>
      <c r="BE19" s="45">
        <f t="shared" si="23"/>
        <v>1918</v>
      </c>
      <c r="BF19" s="55">
        <f t="shared" si="24"/>
        <v>0</v>
      </c>
      <c r="BG19" s="55">
        <f t="shared" si="25"/>
        <v>1625.4</v>
      </c>
      <c r="BH19" s="55">
        <f t="shared" si="26"/>
        <v>27271.68</v>
      </c>
      <c r="BI19" s="55">
        <f t="shared" si="27"/>
        <v>55838.5285</v>
      </c>
      <c r="BJ19" s="55">
        <f t="shared" si="28"/>
        <v>0</v>
      </c>
      <c r="BK19" s="55">
        <f t="shared" si="29"/>
        <v>2838.3714000000004</v>
      </c>
      <c r="BL19" s="55">
        <f t="shared" si="30"/>
        <v>4762.6040000000003</v>
      </c>
      <c r="BM19" s="55">
        <f t="shared" si="31"/>
        <v>333564.79999999999</v>
      </c>
      <c r="BN19" s="55">
        <f t="shared" si="32"/>
        <v>15617.006802721087</v>
      </c>
      <c r="BO19" s="55"/>
      <c r="BP19" s="55"/>
      <c r="BQ19" s="55">
        <f t="shared" si="33"/>
        <v>441518.39070272108</v>
      </c>
      <c r="BS19" s="56">
        <f t="shared" si="34"/>
        <v>614.35710960340123</v>
      </c>
      <c r="BT19" s="57">
        <f t="shared" si="35"/>
        <v>223.16046626877548</v>
      </c>
      <c r="BU19" s="58">
        <f t="shared" si="36"/>
        <v>441.51839070272109</v>
      </c>
      <c r="BW19" s="59">
        <f t="shared" si="37"/>
        <v>130.34420475000002</v>
      </c>
    </row>
    <row r="20" spans="1:75" x14ac:dyDescent="0.2">
      <c r="A20" s="48">
        <v>1919</v>
      </c>
      <c r="B20" s="49">
        <v>1227150</v>
      </c>
      <c r="C20" s="49">
        <v>37750</v>
      </c>
      <c r="D20" s="49">
        <v>0</v>
      </c>
      <c r="E20" s="49">
        <v>229700</v>
      </c>
      <c r="F20" s="49">
        <v>0</v>
      </c>
      <c r="G20" s="49">
        <v>0</v>
      </c>
      <c r="H20" s="49">
        <v>0</v>
      </c>
      <c r="I20" s="49">
        <v>0</v>
      </c>
      <c r="J20" s="49">
        <v>0</v>
      </c>
      <c r="K20" s="49">
        <v>430400</v>
      </c>
      <c r="L20" s="49">
        <v>4481000</v>
      </c>
      <c r="M20" s="49">
        <v>0</v>
      </c>
      <c r="N20" s="49">
        <v>139000</v>
      </c>
      <c r="O20" s="49">
        <v>0</v>
      </c>
      <c r="P20" s="49">
        <v>0</v>
      </c>
      <c r="Q20" s="49">
        <v>568400</v>
      </c>
      <c r="R20" s="49">
        <v>0</v>
      </c>
      <c r="S20" s="49">
        <v>6083100</v>
      </c>
      <c r="T20" s="49">
        <v>92650</v>
      </c>
      <c r="U20" s="49">
        <v>259878</v>
      </c>
      <c r="V20" s="49">
        <v>0</v>
      </c>
      <c r="W20" s="49">
        <v>0</v>
      </c>
      <c r="X20" s="49">
        <v>217700</v>
      </c>
      <c r="Y20" s="49">
        <v>0</v>
      </c>
      <c r="Z20" s="49">
        <v>15279000</v>
      </c>
      <c r="AA20" s="49">
        <v>0</v>
      </c>
      <c r="AB20" s="49">
        <v>5259700</v>
      </c>
      <c r="AC20" s="50">
        <v>3416961.4512471654</v>
      </c>
      <c r="AE20" s="41">
        <f t="shared" si="1"/>
        <v>1919</v>
      </c>
      <c r="AF20" s="51">
        <f t="shared" si="2"/>
        <v>0</v>
      </c>
      <c r="AG20" s="51">
        <f t="shared" si="3"/>
        <v>5164.8</v>
      </c>
      <c r="AH20" s="51">
        <f t="shared" si="4"/>
        <v>110453.7</v>
      </c>
      <c r="AI20" s="51">
        <f t="shared" si="5"/>
        <v>184851.02040000001</v>
      </c>
      <c r="AJ20" s="51">
        <f t="shared" si="6"/>
        <v>0</v>
      </c>
      <c r="AK20" s="51">
        <f t="shared" si="7"/>
        <v>4985.8344999999999</v>
      </c>
      <c r="AL20" s="51">
        <f t="shared" si="8"/>
        <v>6942.72</v>
      </c>
      <c r="AM20" s="51">
        <f t="shared" si="9"/>
        <v>297081.59999999998</v>
      </c>
      <c r="AN20" s="52">
        <f t="shared" si="10"/>
        <v>10934.27664399093</v>
      </c>
      <c r="AO20" s="41"/>
      <c r="AP20" s="41"/>
      <c r="AQ20" s="51">
        <f t="shared" si="11"/>
        <v>620413.95154399087</v>
      </c>
      <c r="AR20" s="43">
        <f t="shared" si="12"/>
        <v>1919</v>
      </c>
      <c r="AS20" s="53">
        <f t="shared" si="13"/>
        <v>0</v>
      </c>
      <c r="AT20" s="53">
        <f t="shared" si="14"/>
        <v>2690</v>
      </c>
      <c r="AU20" s="53">
        <f t="shared" si="15"/>
        <v>47337.3</v>
      </c>
      <c r="AV20" s="53">
        <f t="shared" si="16"/>
        <v>70707.444600000003</v>
      </c>
      <c r="AW20" s="53">
        <f t="shared" si="17"/>
        <v>0</v>
      </c>
      <c r="AX20" s="53">
        <f t="shared" si="18"/>
        <v>1267.2867099999999</v>
      </c>
      <c r="AY20" s="53">
        <f t="shared" si="19"/>
        <v>2620.7199999999998</v>
      </c>
      <c r="AZ20" s="53">
        <f t="shared" si="20"/>
        <v>95023.85</v>
      </c>
      <c r="BA20" s="54">
        <f t="shared" si="21"/>
        <v>4100.3537414965986</v>
      </c>
      <c r="BB20" s="43"/>
      <c r="BC20" s="43"/>
      <c r="BD20" s="53">
        <f t="shared" si="22"/>
        <v>223746.9550514966</v>
      </c>
      <c r="BE20" s="45">
        <f t="shared" si="23"/>
        <v>1919</v>
      </c>
      <c r="BF20" s="55">
        <f t="shared" si="24"/>
        <v>0</v>
      </c>
      <c r="BG20" s="55">
        <f t="shared" si="25"/>
        <v>1936.8</v>
      </c>
      <c r="BH20" s="55">
        <f t="shared" si="26"/>
        <v>27876.41</v>
      </c>
      <c r="BI20" s="55">
        <f t="shared" si="27"/>
        <v>49122.444000000003</v>
      </c>
      <c r="BJ20" s="55">
        <f t="shared" si="28"/>
        <v>0</v>
      </c>
      <c r="BK20" s="55">
        <f t="shared" si="29"/>
        <v>1656.9258</v>
      </c>
      <c r="BL20" s="55">
        <f t="shared" si="30"/>
        <v>4622.3019999999997</v>
      </c>
      <c r="BM20" s="55">
        <f t="shared" si="31"/>
        <v>367996.7</v>
      </c>
      <c r="BN20" s="55">
        <f t="shared" si="32"/>
        <v>18793.287981859408</v>
      </c>
      <c r="BO20" s="55"/>
      <c r="BP20" s="55"/>
      <c r="BQ20" s="55">
        <f t="shared" si="33"/>
        <v>472004.86978185945</v>
      </c>
      <c r="BS20" s="56">
        <f t="shared" si="34"/>
        <v>620.41395154399083</v>
      </c>
      <c r="BT20" s="57">
        <f t="shared" si="35"/>
        <v>223.7469550514966</v>
      </c>
      <c r="BU20" s="58">
        <f t="shared" si="36"/>
        <v>472.00486978185944</v>
      </c>
      <c r="BW20" s="59">
        <f t="shared" si="37"/>
        <v>142.29576725000001</v>
      </c>
    </row>
    <row r="21" spans="1:75" x14ac:dyDescent="0.2">
      <c r="A21" s="48">
        <v>1920</v>
      </c>
      <c r="B21" s="49">
        <v>1377900</v>
      </c>
      <c r="C21" s="49">
        <v>34400</v>
      </c>
      <c r="D21" s="49">
        <v>0</v>
      </c>
      <c r="E21" s="49">
        <v>195850</v>
      </c>
      <c r="F21" s="49">
        <v>0</v>
      </c>
      <c r="G21" s="49">
        <v>0</v>
      </c>
      <c r="H21" s="49">
        <v>0</v>
      </c>
      <c r="I21" s="49">
        <v>0</v>
      </c>
      <c r="J21" s="49">
        <v>0</v>
      </c>
      <c r="K21" s="49">
        <v>364100</v>
      </c>
      <c r="L21" s="49">
        <v>5118000</v>
      </c>
      <c r="M21" s="49">
        <v>0</v>
      </c>
      <c r="N21" s="49">
        <v>203050</v>
      </c>
      <c r="O21" s="49">
        <v>0</v>
      </c>
      <c r="P21" s="49">
        <v>0</v>
      </c>
      <c r="Q21" s="49">
        <v>661750</v>
      </c>
      <c r="R21" s="49">
        <v>0</v>
      </c>
      <c r="S21" s="49">
        <v>8184500</v>
      </c>
      <c r="T21" s="49">
        <v>96050</v>
      </c>
      <c r="U21" s="49">
        <v>287102</v>
      </c>
      <c r="V21" s="49">
        <v>0</v>
      </c>
      <c r="W21" s="49">
        <v>0</v>
      </c>
      <c r="X21" s="49">
        <v>374100</v>
      </c>
      <c r="Y21" s="49">
        <v>0</v>
      </c>
      <c r="Z21" s="49">
        <v>12630000</v>
      </c>
      <c r="AA21" s="49">
        <v>0</v>
      </c>
      <c r="AB21" s="49">
        <v>7162350</v>
      </c>
      <c r="AC21" s="50">
        <v>3641678.0045351475</v>
      </c>
      <c r="AE21" s="41">
        <f t="shared" si="1"/>
        <v>1920</v>
      </c>
      <c r="AF21" s="51">
        <f t="shared" si="2"/>
        <v>0</v>
      </c>
      <c r="AG21" s="51">
        <f t="shared" si="3"/>
        <v>4369.2</v>
      </c>
      <c r="AH21" s="51">
        <f t="shared" si="4"/>
        <v>150409.35</v>
      </c>
      <c r="AI21" s="51">
        <f t="shared" si="5"/>
        <v>240483.37359999999</v>
      </c>
      <c r="AJ21" s="51">
        <f t="shared" si="6"/>
        <v>0</v>
      </c>
      <c r="AK21" s="51">
        <f t="shared" si="7"/>
        <v>4999.8919999999998</v>
      </c>
      <c r="AL21" s="51">
        <f t="shared" si="8"/>
        <v>9312.48</v>
      </c>
      <c r="AM21" s="51">
        <f t="shared" si="9"/>
        <v>251089.2</v>
      </c>
      <c r="AN21" s="52">
        <f t="shared" si="10"/>
        <v>11653.369614512474</v>
      </c>
      <c r="AO21" s="41"/>
      <c r="AP21" s="41"/>
      <c r="AQ21" s="51">
        <f t="shared" si="11"/>
        <v>672316.86521451245</v>
      </c>
      <c r="AR21" s="43">
        <f t="shared" si="12"/>
        <v>1920</v>
      </c>
      <c r="AS21" s="53">
        <f t="shared" si="13"/>
        <v>0</v>
      </c>
      <c r="AT21" s="53">
        <f t="shared" si="14"/>
        <v>2275.625</v>
      </c>
      <c r="AU21" s="53">
        <f t="shared" si="15"/>
        <v>64461.15</v>
      </c>
      <c r="AV21" s="53">
        <f t="shared" si="16"/>
        <v>91472.368900000001</v>
      </c>
      <c r="AW21" s="53">
        <f t="shared" si="17"/>
        <v>0</v>
      </c>
      <c r="AX21" s="53">
        <f t="shared" si="18"/>
        <v>1252.2334700000001</v>
      </c>
      <c r="AY21" s="53">
        <f t="shared" si="19"/>
        <v>3540.7849999999999</v>
      </c>
      <c r="AZ21" s="53">
        <f t="shared" si="20"/>
        <v>80811.3</v>
      </c>
      <c r="BA21" s="54">
        <f t="shared" si="21"/>
        <v>4370.0136054421764</v>
      </c>
      <c r="BB21" s="43"/>
      <c r="BC21" s="43"/>
      <c r="BD21" s="53">
        <f t="shared" si="22"/>
        <v>248183.47597544221</v>
      </c>
      <c r="BE21" s="45">
        <f t="shared" si="23"/>
        <v>1920</v>
      </c>
      <c r="BF21" s="55">
        <f t="shared" si="24"/>
        <v>0</v>
      </c>
      <c r="BG21" s="55">
        <f t="shared" si="25"/>
        <v>1638.45</v>
      </c>
      <c r="BH21" s="55">
        <f t="shared" si="26"/>
        <v>37960.455000000002</v>
      </c>
      <c r="BI21" s="55">
        <f t="shared" si="27"/>
        <v>63268.565999999999</v>
      </c>
      <c r="BJ21" s="55">
        <f t="shared" si="28"/>
        <v>0</v>
      </c>
      <c r="BK21" s="55">
        <f t="shared" si="29"/>
        <v>1646.7006000000001</v>
      </c>
      <c r="BL21" s="55">
        <f t="shared" si="30"/>
        <v>5568.3860000000004</v>
      </c>
      <c r="BM21" s="55">
        <f t="shared" si="31"/>
        <v>309426.59999999998</v>
      </c>
      <c r="BN21" s="55">
        <f t="shared" si="32"/>
        <v>20029.22902494331</v>
      </c>
      <c r="BO21" s="55"/>
      <c r="BP21" s="55"/>
      <c r="BQ21" s="55">
        <f t="shared" si="33"/>
        <v>439538.38662494329</v>
      </c>
      <c r="BS21" s="56">
        <f t="shared" si="34"/>
        <v>672.3168652145124</v>
      </c>
      <c r="BT21" s="57">
        <f t="shared" si="35"/>
        <v>248.18347597544221</v>
      </c>
      <c r="BU21" s="58">
        <f t="shared" si="36"/>
        <v>439.53838662494331</v>
      </c>
      <c r="BW21" s="59">
        <f t="shared" si="37"/>
        <v>118.06444599999999</v>
      </c>
    </row>
    <row r="22" spans="1:75" x14ac:dyDescent="0.2">
      <c r="A22" s="48">
        <v>1921</v>
      </c>
      <c r="B22" s="49">
        <v>1301250</v>
      </c>
      <c r="C22" s="49">
        <v>29650</v>
      </c>
      <c r="D22" s="49">
        <v>0</v>
      </c>
      <c r="E22" s="49">
        <v>179150</v>
      </c>
      <c r="F22" s="49">
        <v>0</v>
      </c>
      <c r="G22" s="49">
        <v>0</v>
      </c>
      <c r="H22" s="49">
        <v>0</v>
      </c>
      <c r="I22" s="49">
        <v>0</v>
      </c>
      <c r="J22" s="49">
        <v>0</v>
      </c>
      <c r="K22" s="49">
        <v>378600</v>
      </c>
      <c r="L22" s="49">
        <v>5774000</v>
      </c>
      <c r="M22" s="49">
        <v>0</v>
      </c>
      <c r="N22" s="49">
        <v>104300</v>
      </c>
      <c r="O22" s="49">
        <v>0</v>
      </c>
      <c r="P22" s="49">
        <v>0</v>
      </c>
      <c r="Q22" s="49">
        <v>454500</v>
      </c>
      <c r="R22" s="49">
        <v>0</v>
      </c>
      <c r="S22" s="49">
        <v>6574250</v>
      </c>
      <c r="T22" s="49">
        <v>75400</v>
      </c>
      <c r="U22" s="49">
        <v>545503</v>
      </c>
      <c r="V22" s="49">
        <v>0</v>
      </c>
      <c r="W22" s="49">
        <v>0</v>
      </c>
      <c r="X22" s="49">
        <v>243100</v>
      </c>
      <c r="Y22" s="49">
        <v>0</v>
      </c>
      <c r="Z22" s="49">
        <v>10913000</v>
      </c>
      <c r="AA22" s="49">
        <v>0</v>
      </c>
      <c r="AB22" s="49">
        <v>8189050</v>
      </c>
      <c r="AC22" s="50">
        <v>2920907.0294784578</v>
      </c>
      <c r="AE22" s="41">
        <f t="shared" si="1"/>
        <v>1921</v>
      </c>
      <c r="AF22" s="51">
        <f t="shared" si="2"/>
        <v>0</v>
      </c>
      <c r="AG22" s="51">
        <f t="shared" si="3"/>
        <v>4543.2</v>
      </c>
      <c r="AH22" s="51">
        <f t="shared" si="4"/>
        <v>171970.05</v>
      </c>
      <c r="AI22" s="51">
        <f t="shared" si="5"/>
        <v>200101.6274</v>
      </c>
      <c r="AJ22" s="51">
        <f t="shared" si="6"/>
        <v>0</v>
      </c>
      <c r="AK22" s="51">
        <f t="shared" si="7"/>
        <v>4019.3274999999999</v>
      </c>
      <c r="AL22" s="51">
        <f t="shared" si="8"/>
        <v>5406.5649999999996</v>
      </c>
      <c r="AM22" s="51">
        <f t="shared" si="9"/>
        <v>222226.5</v>
      </c>
      <c r="AN22" s="52">
        <f t="shared" si="10"/>
        <v>9346.9024943310651</v>
      </c>
      <c r="AO22" s="41"/>
      <c r="AP22" s="41"/>
      <c r="AQ22" s="51">
        <f t="shared" si="11"/>
        <v>617614.17239433108</v>
      </c>
      <c r="AR22" s="43">
        <f t="shared" si="12"/>
        <v>1921</v>
      </c>
      <c r="AS22" s="53">
        <f t="shared" si="13"/>
        <v>0</v>
      </c>
      <c r="AT22" s="53">
        <f t="shared" si="14"/>
        <v>2366.25</v>
      </c>
      <c r="AU22" s="53">
        <f t="shared" si="15"/>
        <v>73701.45</v>
      </c>
      <c r="AV22" s="53">
        <f t="shared" si="16"/>
        <v>77012.87460000001</v>
      </c>
      <c r="AW22" s="53">
        <f t="shared" si="17"/>
        <v>0</v>
      </c>
      <c r="AX22" s="53">
        <f t="shared" si="18"/>
        <v>1017.4075600000001</v>
      </c>
      <c r="AY22" s="53">
        <f t="shared" si="19"/>
        <v>2071.1849999999999</v>
      </c>
      <c r="AZ22" s="53">
        <f t="shared" si="20"/>
        <v>71988.149999999994</v>
      </c>
      <c r="BA22" s="54">
        <f t="shared" si="21"/>
        <v>3505.088435374149</v>
      </c>
      <c r="BB22" s="43"/>
      <c r="BC22" s="43"/>
      <c r="BD22" s="53">
        <f t="shared" si="22"/>
        <v>231662.40559537412</v>
      </c>
      <c r="BE22" s="45">
        <f t="shared" si="23"/>
        <v>1921</v>
      </c>
      <c r="BF22" s="55">
        <f t="shared" si="24"/>
        <v>0</v>
      </c>
      <c r="BG22" s="55">
        <f t="shared" si="25"/>
        <v>1703.7</v>
      </c>
      <c r="BH22" s="55">
        <f t="shared" si="26"/>
        <v>43401.964999999997</v>
      </c>
      <c r="BI22" s="55">
        <f t="shared" si="27"/>
        <v>53370.066500000001</v>
      </c>
      <c r="BJ22" s="55">
        <f t="shared" si="28"/>
        <v>0</v>
      </c>
      <c r="BK22" s="55">
        <f t="shared" si="29"/>
        <v>1332.3588</v>
      </c>
      <c r="BL22" s="55">
        <f t="shared" si="30"/>
        <v>3831.1039999999998</v>
      </c>
      <c r="BM22" s="55">
        <f t="shared" si="31"/>
        <v>272362.8</v>
      </c>
      <c r="BN22" s="55">
        <f t="shared" si="32"/>
        <v>16064.988662131518</v>
      </c>
      <c r="BO22" s="55"/>
      <c r="BP22" s="55"/>
      <c r="BQ22" s="55">
        <f t="shared" si="33"/>
        <v>392066.98296213156</v>
      </c>
      <c r="BS22" s="56">
        <f t="shared" si="34"/>
        <v>617.61417239433104</v>
      </c>
      <c r="BT22" s="57">
        <f t="shared" si="35"/>
        <v>231.66240559537411</v>
      </c>
      <c r="BU22" s="58">
        <f t="shared" si="36"/>
        <v>392.06698296213153</v>
      </c>
      <c r="BW22" s="59">
        <f t="shared" si="37"/>
        <v>101.86361375</v>
      </c>
    </row>
    <row r="23" spans="1:75" x14ac:dyDescent="0.2">
      <c r="A23" s="48">
        <v>1922</v>
      </c>
      <c r="B23" s="49">
        <v>1564500</v>
      </c>
      <c r="C23" s="49">
        <v>35500</v>
      </c>
      <c r="D23" s="49">
        <v>0</v>
      </c>
      <c r="E23" s="49">
        <v>211250</v>
      </c>
      <c r="F23" s="49">
        <v>0</v>
      </c>
      <c r="G23" s="49">
        <v>0</v>
      </c>
      <c r="H23" s="49">
        <v>0</v>
      </c>
      <c r="I23" s="49">
        <v>0</v>
      </c>
      <c r="J23" s="49">
        <v>0</v>
      </c>
      <c r="K23" s="49">
        <v>350900</v>
      </c>
      <c r="L23" s="49">
        <v>5333000</v>
      </c>
      <c r="M23" s="49">
        <v>0</v>
      </c>
      <c r="N23" s="49">
        <v>127200</v>
      </c>
      <c r="O23" s="49">
        <v>0</v>
      </c>
      <c r="P23" s="49">
        <v>0</v>
      </c>
      <c r="Q23" s="49">
        <v>565650</v>
      </c>
      <c r="R23" s="49">
        <v>0</v>
      </c>
      <c r="S23" s="49">
        <v>7575750</v>
      </c>
      <c r="T23" s="49">
        <v>93300</v>
      </c>
      <c r="U23" s="49">
        <v>822779</v>
      </c>
      <c r="V23" s="49">
        <v>0</v>
      </c>
      <c r="W23" s="49">
        <v>0</v>
      </c>
      <c r="X23" s="49">
        <v>172700</v>
      </c>
      <c r="Y23" s="49">
        <v>0</v>
      </c>
      <c r="Z23" s="49">
        <v>13874000</v>
      </c>
      <c r="AA23" s="49">
        <v>0</v>
      </c>
      <c r="AB23" s="49">
        <v>10879150</v>
      </c>
      <c r="AC23" s="50">
        <v>2528117.9138321993</v>
      </c>
      <c r="AE23" s="41">
        <f t="shared" si="1"/>
        <v>1922</v>
      </c>
      <c r="AF23" s="51">
        <f t="shared" si="2"/>
        <v>0</v>
      </c>
      <c r="AG23" s="51">
        <f t="shared" si="3"/>
        <v>4210.8</v>
      </c>
      <c r="AH23" s="51">
        <f t="shared" si="4"/>
        <v>228462.15</v>
      </c>
      <c r="AI23" s="51">
        <f t="shared" si="5"/>
        <v>235744.27419999999</v>
      </c>
      <c r="AJ23" s="51">
        <f t="shared" si="6"/>
        <v>0</v>
      </c>
      <c r="AK23" s="51">
        <f t="shared" si="7"/>
        <v>4931.1090000000004</v>
      </c>
      <c r="AL23" s="51">
        <f t="shared" si="8"/>
        <v>6309.9849999999997</v>
      </c>
      <c r="AM23" s="51">
        <f t="shared" si="9"/>
        <v>274692.90000000002</v>
      </c>
      <c r="AN23" s="52">
        <f t="shared" si="10"/>
        <v>8089.9773242630381</v>
      </c>
      <c r="AO23" s="41"/>
      <c r="AP23" s="41"/>
      <c r="AQ23" s="51">
        <f t="shared" si="11"/>
        <v>762441.19552426308</v>
      </c>
      <c r="AR23" s="43">
        <f t="shared" si="12"/>
        <v>1922</v>
      </c>
      <c r="AS23" s="53">
        <f t="shared" si="13"/>
        <v>0</v>
      </c>
      <c r="AT23" s="53">
        <f t="shared" si="14"/>
        <v>2193.125</v>
      </c>
      <c r="AU23" s="53">
        <f t="shared" si="15"/>
        <v>97912.35</v>
      </c>
      <c r="AV23" s="53">
        <f t="shared" si="16"/>
        <v>91235.045300000013</v>
      </c>
      <c r="AW23" s="53">
        <f t="shared" si="17"/>
        <v>0</v>
      </c>
      <c r="AX23" s="53">
        <f t="shared" si="18"/>
        <v>1243.4846200000002</v>
      </c>
      <c r="AY23" s="53">
        <f t="shared" si="19"/>
        <v>2371.6950000000002</v>
      </c>
      <c r="AZ23" s="53">
        <f t="shared" si="20"/>
        <v>88308.3</v>
      </c>
      <c r="BA23" s="54">
        <f t="shared" si="21"/>
        <v>3033.7414965986391</v>
      </c>
      <c r="BB23" s="43"/>
      <c r="BC23" s="43"/>
      <c r="BD23" s="53">
        <f t="shared" si="22"/>
        <v>286297.74141659867</v>
      </c>
      <c r="BE23" s="45">
        <f t="shared" si="23"/>
        <v>1922</v>
      </c>
      <c r="BF23" s="55">
        <f t="shared" si="24"/>
        <v>0</v>
      </c>
      <c r="BG23" s="55">
        <f t="shared" si="25"/>
        <v>1579.05</v>
      </c>
      <c r="BH23" s="55">
        <f t="shared" si="26"/>
        <v>57659.495000000003</v>
      </c>
      <c r="BI23" s="55">
        <f t="shared" si="27"/>
        <v>63267.9545</v>
      </c>
      <c r="BJ23" s="55">
        <f t="shared" si="28"/>
        <v>0</v>
      </c>
      <c r="BK23" s="55">
        <f t="shared" si="29"/>
        <v>1630.8276000000001</v>
      </c>
      <c r="BL23" s="55">
        <f t="shared" si="30"/>
        <v>4142.24</v>
      </c>
      <c r="BM23" s="55">
        <f t="shared" si="31"/>
        <v>338834.1</v>
      </c>
      <c r="BN23" s="55">
        <f t="shared" si="32"/>
        <v>13904.648526077095</v>
      </c>
      <c r="BO23" s="55"/>
      <c r="BP23" s="55"/>
      <c r="BQ23" s="55">
        <f t="shared" si="33"/>
        <v>481018.31562607706</v>
      </c>
      <c r="BS23" s="56">
        <f t="shared" si="34"/>
        <v>762.44119552426309</v>
      </c>
      <c r="BT23" s="57">
        <f t="shared" si="35"/>
        <v>286.29774141659868</v>
      </c>
      <c r="BU23" s="58">
        <f t="shared" si="36"/>
        <v>481.01831562607708</v>
      </c>
      <c r="BW23" s="59">
        <f t="shared" si="37"/>
        <v>129.4126545</v>
      </c>
    </row>
    <row r="24" spans="1:75" x14ac:dyDescent="0.2">
      <c r="A24" s="48">
        <v>1923</v>
      </c>
      <c r="B24" s="49">
        <v>1676900</v>
      </c>
      <c r="C24" s="49">
        <v>28400</v>
      </c>
      <c r="D24" s="49">
        <v>0</v>
      </c>
      <c r="E24" s="49">
        <v>212150</v>
      </c>
      <c r="F24" s="49">
        <v>0</v>
      </c>
      <c r="G24" s="49">
        <v>0</v>
      </c>
      <c r="H24" s="49">
        <v>0</v>
      </c>
      <c r="I24" s="49">
        <v>0</v>
      </c>
      <c r="J24" s="49">
        <v>0</v>
      </c>
      <c r="K24" s="49">
        <v>346000</v>
      </c>
      <c r="L24" s="49">
        <v>4827000</v>
      </c>
      <c r="M24" s="49">
        <v>0</v>
      </c>
      <c r="N24" s="49">
        <v>181400</v>
      </c>
      <c r="O24" s="49">
        <v>0</v>
      </c>
      <c r="P24" s="49">
        <v>0</v>
      </c>
      <c r="Q24" s="49">
        <v>607500</v>
      </c>
      <c r="R24" s="49">
        <v>0</v>
      </c>
      <c r="S24" s="49">
        <v>8697350</v>
      </c>
      <c r="T24" s="49">
        <v>78900</v>
      </c>
      <c r="U24" s="49">
        <v>589900</v>
      </c>
      <c r="V24" s="49">
        <v>0</v>
      </c>
      <c r="W24" s="49">
        <v>0</v>
      </c>
      <c r="X24" s="49">
        <v>196100</v>
      </c>
      <c r="Y24" s="49">
        <v>0</v>
      </c>
      <c r="Z24" s="49">
        <v>14400000</v>
      </c>
      <c r="AA24" s="49">
        <v>0</v>
      </c>
      <c r="AB24" s="49">
        <v>12905350</v>
      </c>
      <c r="AC24" s="50">
        <v>2516870.7482993198</v>
      </c>
      <c r="AE24" s="41">
        <f t="shared" si="1"/>
        <v>1923</v>
      </c>
      <c r="AF24" s="51">
        <f t="shared" si="2"/>
        <v>0</v>
      </c>
      <c r="AG24" s="51">
        <f t="shared" si="3"/>
        <v>4152</v>
      </c>
      <c r="AH24" s="51">
        <f t="shared" si="4"/>
        <v>271012.34999999998</v>
      </c>
      <c r="AI24" s="51">
        <f t="shared" si="5"/>
        <v>261949.23199999999</v>
      </c>
      <c r="AJ24" s="51">
        <f t="shared" si="6"/>
        <v>0</v>
      </c>
      <c r="AK24" s="51">
        <f t="shared" si="7"/>
        <v>4112.22</v>
      </c>
      <c r="AL24" s="51">
        <f t="shared" si="8"/>
        <v>8306.2549999999992</v>
      </c>
      <c r="AM24" s="51">
        <f t="shared" si="9"/>
        <v>282345.3</v>
      </c>
      <c r="AN24" s="52">
        <f t="shared" si="10"/>
        <v>8053.9863945578236</v>
      </c>
      <c r="AO24" s="41"/>
      <c r="AP24" s="41"/>
      <c r="AQ24" s="51">
        <f t="shared" si="11"/>
        <v>839931.34339455771</v>
      </c>
      <c r="AR24" s="43">
        <f t="shared" si="12"/>
        <v>1923</v>
      </c>
      <c r="AS24" s="53">
        <f t="shared" si="13"/>
        <v>0</v>
      </c>
      <c r="AT24" s="53">
        <f t="shared" si="14"/>
        <v>2162.5</v>
      </c>
      <c r="AU24" s="53">
        <f t="shared" si="15"/>
        <v>116148.15</v>
      </c>
      <c r="AV24" s="53">
        <f t="shared" si="16"/>
        <v>100486.255</v>
      </c>
      <c r="AW24" s="53">
        <f t="shared" si="17"/>
        <v>0</v>
      </c>
      <c r="AX24" s="53">
        <f t="shared" si="18"/>
        <v>1030.4924600000002</v>
      </c>
      <c r="AY24" s="53">
        <f t="shared" si="19"/>
        <v>3104.2849999999999</v>
      </c>
      <c r="AZ24" s="53">
        <f t="shared" si="20"/>
        <v>90523.199999999997</v>
      </c>
      <c r="BA24" s="54">
        <f t="shared" si="21"/>
        <v>3020.2448979591836</v>
      </c>
      <c r="BB24" s="43"/>
      <c r="BC24" s="43"/>
      <c r="BD24" s="53">
        <f t="shared" si="22"/>
        <v>316475.12735795917</v>
      </c>
      <c r="BE24" s="45">
        <f t="shared" si="23"/>
        <v>1923</v>
      </c>
      <c r="BF24" s="55">
        <f t="shared" si="24"/>
        <v>0</v>
      </c>
      <c r="BG24" s="55">
        <f t="shared" si="25"/>
        <v>1557</v>
      </c>
      <c r="BH24" s="55">
        <f t="shared" si="26"/>
        <v>68398.354999999996</v>
      </c>
      <c r="BI24" s="55">
        <f t="shared" si="27"/>
        <v>69621.294999999998</v>
      </c>
      <c r="BJ24" s="55">
        <f t="shared" si="28"/>
        <v>0</v>
      </c>
      <c r="BK24" s="55">
        <f t="shared" si="29"/>
        <v>1354.8108</v>
      </c>
      <c r="BL24" s="55">
        <f t="shared" si="30"/>
        <v>4833.9840000000004</v>
      </c>
      <c r="BM24" s="55">
        <f t="shared" si="31"/>
        <v>349059.9</v>
      </c>
      <c r="BN24" s="55">
        <f t="shared" si="32"/>
        <v>13842.789115646257</v>
      </c>
      <c r="BO24" s="55"/>
      <c r="BP24" s="55"/>
      <c r="BQ24" s="55">
        <f t="shared" si="33"/>
        <v>508668.13391564629</v>
      </c>
      <c r="BS24" s="56">
        <f t="shared" si="34"/>
        <v>839.93134339455776</v>
      </c>
      <c r="BT24" s="57">
        <f t="shared" si="35"/>
        <v>316.47512735795914</v>
      </c>
      <c r="BU24" s="58">
        <f t="shared" si="36"/>
        <v>508.66813391564631</v>
      </c>
      <c r="BW24" s="59">
        <f t="shared" si="37"/>
        <v>133.81610999999998</v>
      </c>
    </row>
    <row r="25" spans="1:75" x14ac:dyDescent="0.2">
      <c r="A25" s="48">
        <v>1924</v>
      </c>
      <c r="B25" s="49">
        <v>1933700</v>
      </c>
      <c r="C25" s="49">
        <v>32450</v>
      </c>
      <c r="D25" s="49">
        <v>0</v>
      </c>
      <c r="E25" s="49">
        <v>248400</v>
      </c>
      <c r="F25" s="49">
        <v>0</v>
      </c>
      <c r="G25" s="49">
        <v>0</v>
      </c>
      <c r="H25" s="49">
        <v>0</v>
      </c>
      <c r="I25" s="49">
        <v>0</v>
      </c>
      <c r="J25" s="49">
        <v>0</v>
      </c>
      <c r="K25" s="49">
        <v>304800</v>
      </c>
      <c r="L25" s="49">
        <v>5207000</v>
      </c>
      <c r="M25" s="49">
        <v>0</v>
      </c>
      <c r="N25" s="49">
        <v>246200</v>
      </c>
      <c r="O25" s="49">
        <v>0</v>
      </c>
      <c r="P25" s="49">
        <v>0</v>
      </c>
      <c r="Q25" s="49">
        <v>653000</v>
      </c>
      <c r="R25" s="49">
        <v>0</v>
      </c>
      <c r="S25" s="49">
        <v>6260850</v>
      </c>
      <c r="T25" s="49">
        <v>88150</v>
      </c>
      <c r="U25" s="49">
        <v>349400</v>
      </c>
      <c r="V25" s="49">
        <v>0</v>
      </c>
      <c r="W25" s="49">
        <v>0</v>
      </c>
      <c r="X25" s="49">
        <v>303000</v>
      </c>
      <c r="Y25" s="49">
        <v>0</v>
      </c>
      <c r="Z25" s="49">
        <v>14711000</v>
      </c>
      <c r="AA25" s="49">
        <v>0</v>
      </c>
      <c r="AB25" s="49">
        <v>7132200</v>
      </c>
      <c r="AC25" s="50">
        <v>2569070.2947845804</v>
      </c>
      <c r="AE25" s="41">
        <f t="shared" si="1"/>
        <v>1924</v>
      </c>
      <c r="AF25" s="51">
        <f t="shared" si="2"/>
        <v>0</v>
      </c>
      <c r="AG25" s="51">
        <f t="shared" si="3"/>
        <v>3657.6</v>
      </c>
      <c r="AH25" s="51">
        <f t="shared" si="4"/>
        <v>149776.20000000001</v>
      </c>
      <c r="AI25" s="51">
        <f t="shared" si="5"/>
        <v>205385.416</v>
      </c>
      <c r="AJ25" s="51">
        <f t="shared" si="6"/>
        <v>0</v>
      </c>
      <c r="AK25" s="51">
        <f t="shared" si="7"/>
        <v>4620.0235000000002</v>
      </c>
      <c r="AL25" s="51">
        <f t="shared" si="8"/>
        <v>11078.56</v>
      </c>
      <c r="AM25" s="51">
        <f t="shared" si="9"/>
        <v>289518.59999999998</v>
      </c>
      <c r="AN25" s="52">
        <f t="shared" si="10"/>
        <v>8221.0249433106583</v>
      </c>
      <c r="AO25" s="41"/>
      <c r="AP25" s="41"/>
      <c r="AQ25" s="51">
        <f t="shared" si="11"/>
        <v>672257.42444331071</v>
      </c>
      <c r="AR25" s="43">
        <f t="shared" si="12"/>
        <v>1924</v>
      </c>
      <c r="AS25" s="53">
        <f t="shared" si="13"/>
        <v>0</v>
      </c>
      <c r="AT25" s="53">
        <f t="shared" si="14"/>
        <v>1905</v>
      </c>
      <c r="AU25" s="53">
        <f t="shared" si="15"/>
        <v>64189.8</v>
      </c>
      <c r="AV25" s="53">
        <f t="shared" si="16"/>
        <v>79593.420000000013</v>
      </c>
      <c r="AW25" s="53">
        <f t="shared" si="17"/>
        <v>0</v>
      </c>
      <c r="AX25" s="53">
        <f t="shared" si="18"/>
        <v>1160.6704100000002</v>
      </c>
      <c r="AY25" s="53">
        <f t="shared" si="19"/>
        <v>4154.8999999999996</v>
      </c>
      <c r="AZ25" s="53">
        <f t="shared" si="20"/>
        <v>92919.45</v>
      </c>
      <c r="BA25" s="54">
        <f t="shared" si="21"/>
        <v>3082.8843537414964</v>
      </c>
      <c r="BB25" s="43"/>
      <c r="BC25" s="43"/>
      <c r="BD25" s="53">
        <f t="shared" si="22"/>
        <v>247006.12476374154</v>
      </c>
      <c r="BE25" s="45">
        <f t="shared" si="23"/>
        <v>1924</v>
      </c>
      <c r="BF25" s="55">
        <f t="shared" si="24"/>
        <v>0</v>
      </c>
      <c r="BG25" s="55">
        <f t="shared" si="25"/>
        <v>1371.6</v>
      </c>
      <c r="BH25" s="55">
        <f t="shared" si="26"/>
        <v>37800.660000000003</v>
      </c>
      <c r="BI25" s="55">
        <f t="shared" si="27"/>
        <v>55930.404999999999</v>
      </c>
      <c r="BJ25" s="55">
        <f t="shared" si="28"/>
        <v>0</v>
      </c>
      <c r="BK25" s="55">
        <f t="shared" si="29"/>
        <v>1524.4518</v>
      </c>
      <c r="BL25" s="55">
        <f t="shared" si="30"/>
        <v>6303.3639999999996</v>
      </c>
      <c r="BM25" s="55">
        <f t="shared" si="31"/>
        <v>357618.9</v>
      </c>
      <c r="BN25" s="55">
        <f t="shared" si="32"/>
        <v>14129.886621315192</v>
      </c>
      <c r="BO25" s="55"/>
      <c r="BP25" s="55"/>
      <c r="BQ25" s="55">
        <f t="shared" si="33"/>
        <v>474679.26742131525</v>
      </c>
      <c r="BS25" s="56">
        <f t="shared" si="34"/>
        <v>672.2574244433107</v>
      </c>
      <c r="BT25" s="57">
        <f t="shared" si="35"/>
        <v>247.00612476374152</v>
      </c>
      <c r="BU25" s="58">
        <f t="shared" si="36"/>
        <v>474.67926742131527</v>
      </c>
      <c r="BW25" s="59">
        <f t="shared" si="37"/>
        <v>136.91566175</v>
      </c>
    </row>
    <row r="26" spans="1:75" x14ac:dyDescent="0.2">
      <c r="A26" s="48">
        <v>1925</v>
      </c>
      <c r="B26" s="49">
        <v>1896450</v>
      </c>
      <c r="C26" s="49">
        <v>40850</v>
      </c>
      <c r="D26" s="49">
        <v>0</v>
      </c>
      <c r="E26" s="49">
        <v>229600</v>
      </c>
      <c r="F26" s="49">
        <v>0</v>
      </c>
      <c r="G26" s="49">
        <v>0</v>
      </c>
      <c r="H26" s="49">
        <v>0</v>
      </c>
      <c r="I26" s="49">
        <v>0</v>
      </c>
      <c r="J26" s="49">
        <v>0</v>
      </c>
      <c r="K26" s="49">
        <v>268000</v>
      </c>
      <c r="L26" s="49">
        <v>4256000</v>
      </c>
      <c r="M26" s="49">
        <v>0</v>
      </c>
      <c r="N26" s="49">
        <v>158400</v>
      </c>
      <c r="O26" s="49">
        <v>0</v>
      </c>
      <c r="P26" s="49">
        <v>0</v>
      </c>
      <c r="Q26" s="49">
        <v>675650</v>
      </c>
      <c r="R26" s="49">
        <v>0</v>
      </c>
      <c r="S26" s="49">
        <v>6204600</v>
      </c>
      <c r="T26" s="49">
        <v>92900</v>
      </c>
      <c r="U26" s="49">
        <v>232800</v>
      </c>
      <c r="V26" s="49">
        <v>0</v>
      </c>
      <c r="W26" s="49">
        <v>0</v>
      </c>
      <c r="X26" s="49">
        <v>416100</v>
      </c>
      <c r="Y26" s="49">
        <v>0</v>
      </c>
      <c r="Z26" s="49">
        <v>15009000</v>
      </c>
      <c r="AA26" s="49">
        <v>0</v>
      </c>
      <c r="AB26" s="49">
        <v>10762900</v>
      </c>
      <c r="AC26" s="50">
        <v>1823900.2267573695</v>
      </c>
      <c r="AE26" s="41">
        <f t="shared" si="1"/>
        <v>1925</v>
      </c>
      <c r="AF26" s="51">
        <f t="shared" si="2"/>
        <v>0</v>
      </c>
      <c r="AG26" s="51">
        <f t="shared" si="3"/>
        <v>3216</v>
      </c>
      <c r="AH26" s="51">
        <f t="shared" si="4"/>
        <v>226020.9</v>
      </c>
      <c r="AI26" s="51">
        <f t="shared" si="5"/>
        <v>201985.842</v>
      </c>
      <c r="AJ26" s="51">
        <f t="shared" si="6"/>
        <v>0</v>
      </c>
      <c r="AK26" s="51">
        <f t="shared" si="7"/>
        <v>5106.2314999999999</v>
      </c>
      <c r="AL26" s="51">
        <f t="shared" si="8"/>
        <v>8015.47</v>
      </c>
      <c r="AM26" s="51">
        <f t="shared" si="9"/>
        <v>291263.09999999998</v>
      </c>
      <c r="AN26" s="52">
        <f t="shared" si="10"/>
        <v>5836.4807256235827</v>
      </c>
      <c r="AO26" s="41"/>
      <c r="AP26" s="41"/>
      <c r="AQ26" s="51">
        <f t="shared" si="11"/>
        <v>741444.02422562346</v>
      </c>
      <c r="AR26" s="43">
        <f t="shared" si="12"/>
        <v>1925</v>
      </c>
      <c r="AS26" s="53">
        <f t="shared" si="13"/>
        <v>0</v>
      </c>
      <c r="AT26" s="53">
        <f t="shared" si="14"/>
        <v>1675</v>
      </c>
      <c r="AU26" s="53">
        <f t="shared" si="15"/>
        <v>96866.1</v>
      </c>
      <c r="AV26" s="53">
        <f t="shared" si="16"/>
        <v>78026.782500000016</v>
      </c>
      <c r="AW26" s="53">
        <f t="shared" si="17"/>
        <v>0</v>
      </c>
      <c r="AX26" s="53">
        <f t="shared" si="18"/>
        <v>1309.6820600000001</v>
      </c>
      <c r="AY26" s="53">
        <f t="shared" si="19"/>
        <v>3090.91</v>
      </c>
      <c r="AZ26" s="53">
        <f t="shared" si="20"/>
        <v>93111.35</v>
      </c>
      <c r="BA26" s="54">
        <f t="shared" si="21"/>
        <v>2188.6802721088429</v>
      </c>
      <c r="BB26" s="43"/>
      <c r="BC26" s="43"/>
      <c r="BD26" s="53">
        <f t="shared" si="22"/>
        <v>276268.5048321088</v>
      </c>
      <c r="BE26" s="45">
        <f t="shared" si="23"/>
        <v>1925</v>
      </c>
      <c r="BF26" s="55">
        <f t="shared" si="24"/>
        <v>0</v>
      </c>
      <c r="BG26" s="55">
        <f t="shared" si="25"/>
        <v>1206</v>
      </c>
      <c r="BH26" s="55">
        <f t="shared" si="26"/>
        <v>57043.37</v>
      </c>
      <c r="BI26" s="55">
        <f t="shared" si="27"/>
        <v>54850.35</v>
      </c>
      <c r="BJ26" s="55">
        <f t="shared" si="28"/>
        <v>0</v>
      </c>
      <c r="BK26" s="55">
        <f t="shared" si="29"/>
        <v>1706.3688</v>
      </c>
      <c r="BL26" s="55">
        <f t="shared" si="30"/>
        <v>5568.7860000000001</v>
      </c>
      <c r="BM26" s="55">
        <f t="shared" si="31"/>
        <v>360954.2</v>
      </c>
      <c r="BN26" s="55">
        <f t="shared" si="32"/>
        <v>10031.451247165533</v>
      </c>
      <c r="BO26" s="55"/>
      <c r="BP26" s="55"/>
      <c r="BQ26" s="55">
        <f t="shared" si="33"/>
        <v>491360.52604716551</v>
      </c>
      <c r="BS26" s="56">
        <f t="shared" si="34"/>
        <v>741.44402422562348</v>
      </c>
      <c r="BT26" s="57">
        <f t="shared" si="35"/>
        <v>276.26850483210882</v>
      </c>
      <c r="BU26" s="58">
        <f t="shared" si="36"/>
        <v>491.36052604716548</v>
      </c>
      <c r="BW26" s="59">
        <f t="shared" si="37"/>
        <v>139.88546575000001</v>
      </c>
    </row>
    <row r="27" spans="1:75" x14ac:dyDescent="0.2">
      <c r="A27" s="48">
        <v>1926</v>
      </c>
      <c r="B27" s="49">
        <v>2177350</v>
      </c>
      <c r="C27" s="49">
        <v>31500</v>
      </c>
      <c r="D27" s="49">
        <v>0</v>
      </c>
      <c r="E27" s="49">
        <v>215150</v>
      </c>
      <c r="F27" s="49">
        <v>0</v>
      </c>
      <c r="G27" s="49">
        <v>0</v>
      </c>
      <c r="H27" s="49">
        <v>0</v>
      </c>
      <c r="I27" s="49">
        <v>0</v>
      </c>
      <c r="J27" s="49">
        <v>0</v>
      </c>
      <c r="K27" s="49">
        <v>198500</v>
      </c>
      <c r="L27" s="49">
        <v>4073000</v>
      </c>
      <c r="M27" s="49">
        <v>0</v>
      </c>
      <c r="N27" s="49">
        <v>152300</v>
      </c>
      <c r="O27" s="49">
        <v>0</v>
      </c>
      <c r="P27" s="49">
        <v>0</v>
      </c>
      <c r="Q27" s="49">
        <v>691600</v>
      </c>
      <c r="R27" s="49">
        <v>0</v>
      </c>
      <c r="S27" s="49">
        <v>5912200</v>
      </c>
      <c r="T27" s="49">
        <v>71750</v>
      </c>
      <c r="U27" s="49">
        <v>309300</v>
      </c>
      <c r="V27" s="49">
        <v>0</v>
      </c>
      <c r="W27" s="49">
        <v>0</v>
      </c>
      <c r="X27" s="49">
        <v>461100</v>
      </c>
      <c r="Y27" s="49">
        <v>0</v>
      </c>
      <c r="Z27" s="49">
        <v>14624000</v>
      </c>
      <c r="AA27" s="49">
        <v>0</v>
      </c>
      <c r="AB27" s="49">
        <v>11080950</v>
      </c>
      <c r="AC27" s="50">
        <v>2128662.1315192743</v>
      </c>
      <c r="AE27" s="41">
        <f t="shared" si="1"/>
        <v>1926</v>
      </c>
      <c r="AF27" s="51">
        <f t="shared" si="2"/>
        <v>0</v>
      </c>
      <c r="AG27" s="51">
        <f t="shared" si="3"/>
        <v>2382</v>
      </c>
      <c r="AH27" s="51">
        <f t="shared" si="4"/>
        <v>232699.95</v>
      </c>
      <c r="AI27" s="51">
        <f t="shared" si="5"/>
        <v>201706.75200000001</v>
      </c>
      <c r="AJ27" s="51">
        <f t="shared" si="6"/>
        <v>0</v>
      </c>
      <c r="AK27" s="51">
        <f t="shared" si="7"/>
        <v>3941.9450000000002</v>
      </c>
      <c r="AL27" s="51">
        <f t="shared" si="8"/>
        <v>7785.165</v>
      </c>
      <c r="AM27" s="51">
        <f t="shared" si="9"/>
        <v>283503.90000000002</v>
      </c>
      <c r="AN27" s="52">
        <f t="shared" si="10"/>
        <v>6811.718820861679</v>
      </c>
      <c r="AO27" s="41"/>
      <c r="AP27" s="41"/>
      <c r="AQ27" s="51">
        <f t="shared" si="11"/>
        <v>738831.43082086171</v>
      </c>
      <c r="AR27" s="43">
        <f t="shared" si="12"/>
        <v>1926</v>
      </c>
      <c r="AS27" s="53">
        <f t="shared" si="13"/>
        <v>0</v>
      </c>
      <c r="AT27" s="53">
        <f t="shared" si="14"/>
        <v>1240.625</v>
      </c>
      <c r="AU27" s="53">
        <f t="shared" si="15"/>
        <v>99728.55</v>
      </c>
      <c r="AV27" s="53">
        <f t="shared" si="16"/>
        <v>78548.804999999993</v>
      </c>
      <c r="AW27" s="53">
        <f t="shared" si="17"/>
        <v>0</v>
      </c>
      <c r="AX27" s="53">
        <f t="shared" si="18"/>
        <v>1010.8654500000001</v>
      </c>
      <c r="AY27" s="53">
        <f t="shared" si="19"/>
        <v>3024.9850000000001</v>
      </c>
      <c r="AZ27" s="53">
        <f t="shared" si="20"/>
        <v>90604.800000000003</v>
      </c>
      <c r="BA27" s="54">
        <f t="shared" si="21"/>
        <v>2554.3945578231292</v>
      </c>
      <c r="BB27" s="43"/>
      <c r="BC27" s="43"/>
      <c r="BD27" s="53">
        <f t="shared" si="22"/>
        <v>276713.02500782313</v>
      </c>
      <c r="BE27" s="45">
        <f t="shared" si="23"/>
        <v>1926</v>
      </c>
      <c r="BF27" s="55">
        <f t="shared" si="24"/>
        <v>0</v>
      </c>
      <c r="BG27" s="55">
        <f t="shared" si="25"/>
        <v>893.25</v>
      </c>
      <c r="BH27" s="55">
        <f t="shared" si="26"/>
        <v>58729.035000000003</v>
      </c>
      <c r="BI27" s="55">
        <f t="shared" si="27"/>
        <v>55528.455000000002</v>
      </c>
      <c r="BJ27" s="55">
        <f t="shared" si="28"/>
        <v>0</v>
      </c>
      <c r="BK27" s="55">
        <f t="shared" si="29"/>
        <v>1317.1410000000001</v>
      </c>
      <c r="BL27" s="55">
        <f t="shared" si="30"/>
        <v>5524.2640000000001</v>
      </c>
      <c r="BM27" s="55">
        <f t="shared" si="31"/>
        <v>351422.1</v>
      </c>
      <c r="BN27" s="55">
        <f t="shared" si="32"/>
        <v>11707.641723356008</v>
      </c>
      <c r="BO27" s="55"/>
      <c r="BP27" s="55"/>
      <c r="BQ27" s="55">
        <f t="shared" si="33"/>
        <v>485121.88672335603</v>
      </c>
      <c r="BS27" s="56">
        <f t="shared" si="34"/>
        <v>738.83143082086167</v>
      </c>
      <c r="BT27" s="57">
        <f t="shared" si="35"/>
        <v>276.71302500782315</v>
      </c>
      <c r="BU27" s="58">
        <f t="shared" si="36"/>
        <v>485.12188672335606</v>
      </c>
      <c r="BW27" s="59">
        <f t="shared" si="37"/>
        <v>135.78057250000001</v>
      </c>
    </row>
    <row r="28" spans="1:75" x14ac:dyDescent="0.2">
      <c r="A28" s="48">
        <v>1927</v>
      </c>
      <c r="B28" s="49">
        <v>2110200</v>
      </c>
      <c r="C28" s="49">
        <v>28150</v>
      </c>
      <c r="D28" s="49">
        <v>0</v>
      </c>
      <c r="E28" s="49">
        <v>237100</v>
      </c>
      <c r="F28" s="49">
        <v>0</v>
      </c>
      <c r="G28" s="49">
        <v>0</v>
      </c>
      <c r="H28" s="49">
        <v>0</v>
      </c>
      <c r="I28" s="49">
        <v>0</v>
      </c>
      <c r="J28" s="49">
        <v>0</v>
      </c>
      <c r="K28" s="49">
        <v>108000</v>
      </c>
      <c r="L28" s="49">
        <v>3219000</v>
      </c>
      <c r="M28" s="49">
        <v>0</v>
      </c>
      <c r="N28" s="49">
        <v>124100</v>
      </c>
      <c r="O28" s="49">
        <v>0</v>
      </c>
      <c r="P28" s="49">
        <v>0</v>
      </c>
      <c r="Q28" s="49">
        <v>767850</v>
      </c>
      <c r="R28" s="49">
        <v>0</v>
      </c>
      <c r="S28" s="49">
        <v>6780750</v>
      </c>
      <c r="T28" s="49">
        <v>76050</v>
      </c>
      <c r="U28" s="49">
        <v>395400</v>
      </c>
      <c r="V28" s="49">
        <v>0</v>
      </c>
      <c r="W28" s="49">
        <v>0</v>
      </c>
      <c r="X28" s="49">
        <v>335600</v>
      </c>
      <c r="Y28" s="49">
        <v>0</v>
      </c>
      <c r="Z28" s="49">
        <v>17714000</v>
      </c>
      <c r="AA28" s="49">
        <v>0</v>
      </c>
      <c r="AB28" s="49">
        <v>13054850</v>
      </c>
      <c r="AC28" s="50">
        <v>2106938.775510204</v>
      </c>
      <c r="AE28" s="41">
        <f t="shared" si="1"/>
        <v>1927</v>
      </c>
      <c r="AF28" s="51">
        <f t="shared" si="2"/>
        <v>0</v>
      </c>
      <c r="AG28" s="51">
        <f t="shared" si="3"/>
        <v>1296</v>
      </c>
      <c r="AH28" s="51">
        <f t="shared" si="4"/>
        <v>274151.84999999998</v>
      </c>
      <c r="AI28" s="51">
        <f t="shared" si="5"/>
        <v>224290.95</v>
      </c>
      <c r="AJ28" s="51">
        <f t="shared" si="6"/>
        <v>0</v>
      </c>
      <c r="AK28" s="51">
        <f t="shared" si="7"/>
        <v>3991.3544999999999</v>
      </c>
      <c r="AL28" s="51">
        <f t="shared" si="8"/>
        <v>6681.4</v>
      </c>
      <c r="AM28" s="51">
        <f t="shared" si="9"/>
        <v>336720.3</v>
      </c>
      <c r="AN28" s="52">
        <f t="shared" si="10"/>
        <v>6742.2040816326535</v>
      </c>
      <c r="AO28" s="41"/>
      <c r="AP28" s="41"/>
      <c r="AQ28" s="51">
        <f t="shared" si="11"/>
        <v>853874.05858163268</v>
      </c>
      <c r="AR28" s="43">
        <f t="shared" si="12"/>
        <v>1927</v>
      </c>
      <c r="AS28" s="53">
        <f t="shared" si="13"/>
        <v>0</v>
      </c>
      <c r="AT28" s="53">
        <f t="shared" si="14"/>
        <v>675</v>
      </c>
      <c r="AU28" s="53">
        <f t="shared" si="15"/>
        <v>117493.65</v>
      </c>
      <c r="AV28" s="53">
        <f t="shared" si="16"/>
        <v>86992.657500000016</v>
      </c>
      <c r="AW28" s="53">
        <f t="shared" si="17"/>
        <v>0</v>
      </c>
      <c r="AX28" s="53">
        <f t="shared" si="18"/>
        <v>1003.3554700000001</v>
      </c>
      <c r="AY28" s="53">
        <f t="shared" si="19"/>
        <v>2575.21</v>
      </c>
      <c r="AZ28" s="53">
        <f t="shared" si="20"/>
        <v>107005.9</v>
      </c>
      <c r="BA28" s="54">
        <f t="shared" si="21"/>
        <v>2528.3265306122448</v>
      </c>
      <c r="BB28" s="43"/>
      <c r="BC28" s="43"/>
      <c r="BD28" s="53">
        <f t="shared" si="22"/>
        <v>318274.09950061224</v>
      </c>
      <c r="BE28" s="45">
        <f t="shared" si="23"/>
        <v>1927</v>
      </c>
      <c r="BF28" s="55">
        <f t="shared" si="24"/>
        <v>0</v>
      </c>
      <c r="BG28" s="55">
        <f t="shared" si="25"/>
        <v>486</v>
      </c>
      <c r="BH28" s="55">
        <f t="shared" si="26"/>
        <v>69190.705000000002</v>
      </c>
      <c r="BI28" s="55">
        <f t="shared" si="27"/>
        <v>61156.92</v>
      </c>
      <c r="BJ28" s="55">
        <f t="shared" si="28"/>
        <v>0</v>
      </c>
      <c r="BK28" s="55">
        <f t="shared" si="29"/>
        <v>1317.5106000000001</v>
      </c>
      <c r="BL28" s="55">
        <f t="shared" si="30"/>
        <v>4968.3360000000002</v>
      </c>
      <c r="BM28" s="55">
        <f t="shared" si="31"/>
        <v>419332.3</v>
      </c>
      <c r="BN28" s="55">
        <f t="shared" si="32"/>
        <v>11588.163265306122</v>
      </c>
      <c r="BO28" s="55"/>
      <c r="BP28" s="55"/>
      <c r="BQ28" s="55">
        <f t="shared" si="33"/>
        <v>568039.93486530613</v>
      </c>
      <c r="BS28" s="56">
        <f t="shared" si="34"/>
        <v>853.87405858163265</v>
      </c>
      <c r="BT28" s="57">
        <f t="shared" si="35"/>
        <v>318.27409950061224</v>
      </c>
      <c r="BU28" s="58">
        <f t="shared" si="36"/>
        <v>568.03993486530612</v>
      </c>
      <c r="BW28" s="59">
        <f t="shared" si="37"/>
        <v>164.07877725</v>
      </c>
    </row>
    <row r="29" spans="1:75" x14ac:dyDescent="0.2">
      <c r="A29" s="48">
        <v>1928</v>
      </c>
      <c r="B29" s="49">
        <v>2970150</v>
      </c>
      <c r="C29" s="49">
        <v>31850</v>
      </c>
      <c r="D29" s="49">
        <v>0</v>
      </c>
      <c r="E29" s="49">
        <v>237300</v>
      </c>
      <c r="F29" s="49">
        <v>0</v>
      </c>
      <c r="G29" s="49">
        <v>0</v>
      </c>
      <c r="H29" s="49">
        <v>0</v>
      </c>
      <c r="I29" s="49">
        <v>0</v>
      </c>
      <c r="J29" s="49">
        <v>0</v>
      </c>
      <c r="K29" s="49">
        <v>132900</v>
      </c>
      <c r="L29" s="49">
        <v>3326000</v>
      </c>
      <c r="M29" s="49">
        <v>0</v>
      </c>
      <c r="N29" s="49">
        <v>91700</v>
      </c>
      <c r="O29" s="49">
        <v>0</v>
      </c>
      <c r="P29" s="49">
        <v>0</v>
      </c>
      <c r="Q29" s="49">
        <v>798550</v>
      </c>
      <c r="R29" s="49">
        <v>0</v>
      </c>
      <c r="S29" s="49">
        <v>6973350</v>
      </c>
      <c r="T29" s="49">
        <v>70400</v>
      </c>
      <c r="U29" s="49">
        <v>371500</v>
      </c>
      <c r="V29" s="49">
        <v>0</v>
      </c>
      <c r="W29" s="49">
        <v>0</v>
      </c>
      <c r="X29" s="49">
        <v>378800</v>
      </c>
      <c r="Y29" s="49">
        <v>0</v>
      </c>
      <c r="Z29" s="49">
        <v>16806000</v>
      </c>
      <c r="AA29" s="49">
        <v>0</v>
      </c>
      <c r="AB29" s="49">
        <v>15423950</v>
      </c>
      <c r="AC29" s="50">
        <v>2276417.2335600904</v>
      </c>
      <c r="AE29" s="41">
        <f t="shared" si="1"/>
        <v>1928</v>
      </c>
      <c r="AF29" s="51">
        <f t="shared" si="2"/>
        <v>0</v>
      </c>
      <c r="AG29" s="51">
        <f t="shared" si="3"/>
        <v>1594.8</v>
      </c>
      <c r="AH29" s="51">
        <f t="shared" si="4"/>
        <v>323902.95</v>
      </c>
      <c r="AI29" s="51">
        <f t="shared" si="5"/>
        <v>245079.674</v>
      </c>
      <c r="AJ29" s="51">
        <f t="shared" si="6"/>
        <v>0</v>
      </c>
      <c r="AK29" s="51">
        <f t="shared" si="7"/>
        <v>3901.4014999999999</v>
      </c>
      <c r="AL29" s="51">
        <f t="shared" si="8"/>
        <v>5601.66</v>
      </c>
      <c r="AM29" s="51">
        <f t="shared" si="9"/>
        <v>320521.2</v>
      </c>
      <c r="AN29" s="52">
        <f t="shared" si="10"/>
        <v>7284.5351473922901</v>
      </c>
      <c r="AO29" s="41"/>
      <c r="AP29" s="41"/>
      <c r="AQ29" s="51">
        <f t="shared" si="11"/>
        <v>907886.22064739245</v>
      </c>
      <c r="AR29" s="43">
        <f t="shared" si="12"/>
        <v>1928</v>
      </c>
      <c r="AS29" s="53">
        <f t="shared" si="13"/>
        <v>0</v>
      </c>
      <c r="AT29" s="53">
        <f t="shared" si="14"/>
        <v>830.625</v>
      </c>
      <c r="AU29" s="53">
        <f t="shared" si="15"/>
        <v>138815.54999999999</v>
      </c>
      <c r="AV29" s="53">
        <f t="shared" si="16"/>
        <v>95891.627500000017</v>
      </c>
      <c r="AW29" s="53">
        <f t="shared" si="17"/>
        <v>0</v>
      </c>
      <c r="AX29" s="53">
        <f t="shared" si="18"/>
        <v>1004.1005600000001</v>
      </c>
      <c r="AY29" s="53">
        <f t="shared" si="19"/>
        <v>2202.0300000000002</v>
      </c>
      <c r="AZ29" s="53">
        <f t="shared" si="20"/>
        <v>101956.1</v>
      </c>
      <c r="BA29" s="54">
        <f t="shared" si="21"/>
        <v>2731.7006802721085</v>
      </c>
      <c r="BB29" s="43"/>
      <c r="BC29" s="43"/>
      <c r="BD29" s="53">
        <f t="shared" si="22"/>
        <v>343431.73374027212</v>
      </c>
      <c r="BE29" s="45">
        <f t="shared" si="23"/>
        <v>1928</v>
      </c>
      <c r="BF29" s="55">
        <f t="shared" si="24"/>
        <v>0</v>
      </c>
      <c r="BG29" s="55">
        <f t="shared" si="25"/>
        <v>598.04999999999995</v>
      </c>
      <c r="BH29" s="55">
        <f t="shared" si="26"/>
        <v>81746.934999999998</v>
      </c>
      <c r="BI29" s="55">
        <f t="shared" si="27"/>
        <v>68116.884999999995</v>
      </c>
      <c r="BJ29" s="55">
        <f t="shared" si="28"/>
        <v>0</v>
      </c>
      <c r="BK29" s="55">
        <f t="shared" si="29"/>
        <v>1306.4988000000001</v>
      </c>
      <c r="BL29" s="55">
        <f t="shared" si="30"/>
        <v>4773.768</v>
      </c>
      <c r="BM29" s="55">
        <f t="shared" si="31"/>
        <v>398844.2</v>
      </c>
      <c r="BN29" s="55">
        <f t="shared" si="32"/>
        <v>12520.294784580497</v>
      </c>
      <c r="BO29" s="55"/>
      <c r="BP29" s="55"/>
      <c r="BQ29" s="55">
        <f t="shared" si="33"/>
        <v>567906.63158458052</v>
      </c>
      <c r="BS29" s="56">
        <f t="shared" si="34"/>
        <v>907.88622064739241</v>
      </c>
      <c r="BT29" s="57">
        <f t="shared" si="35"/>
        <v>343.43173374027214</v>
      </c>
      <c r="BU29" s="58">
        <f t="shared" si="36"/>
        <v>567.90663158458051</v>
      </c>
      <c r="BW29" s="59">
        <f t="shared" si="37"/>
        <v>155.72560074999998</v>
      </c>
    </row>
    <row r="30" spans="1:75" x14ac:dyDescent="0.2">
      <c r="A30" s="48">
        <v>1929</v>
      </c>
      <c r="B30" s="49">
        <v>2227500</v>
      </c>
      <c r="C30" s="49">
        <v>40650</v>
      </c>
      <c r="D30" s="49">
        <v>0</v>
      </c>
      <c r="E30" s="49">
        <v>227950</v>
      </c>
      <c r="F30" s="49">
        <v>0</v>
      </c>
      <c r="G30" s="49">
        <v>0</v>
      </c>
      <c r="H30" s="49">
        <v>0</v>
      </c>
      <c r="I30" s="49">
        <v>0</v>
      </c>
      <c r="J30" s="49">
        <v>0</v>
      </c>
      <c r="K30" s="49">
        <v>131600</v>
      </c>
      <c r="L30" s="49">
        <v>3013000</v>
      </c>
      <c r="M30" s="49">
        <v>0</v>
      </c>
      <c r="N30" s="49">
        <v>52300</v>
      </c>
      <c r="O30" s="49">
        <v>0</v>
      </c>
      <c r="P30" s="49">
        <v>0</v>
      </c>
      <c r="Q30" s="49">
        <v>729800</v>
      </c>
      <c r="R30" s="49">
        <v>0</v>
      </c>
      <c r="S30" s="49">
        <v>4361950</v>
      </c>
      <c r="T30" s="49">
        <v>53900</v>
      </c>
      <c r="U30" s="49">
        <v>334100</v>
      </c>
      <c r="V30" s="49">
        <v>0</v>
      </c>
      <c r="W30" s="49">
        <v>0</v>
      </c>
      <c r="X30" s="49">
        <v>332000</v>
      </c>
      <c r="Y30" s="49">
        <v>0</v>
      </c>
      <c r="Z30" s="49">
        <v>16028000</v>
      </c>
      <c r="AA30" s="49">
        <v>0</v>
      </c>
      <c r="AB30" s="49">
        <v>8224050</v>
      </c>
      <c r="AC30" s="50">
        <v>1810884.3537414966</v>
      </c>
      <c r="AE30" s="41">
        <f t="shared" si="1"/>
        <v>1929</v>
      </c>
      <c r="AF30" s="51">
        <f t="shared" si="2"/>
        <v>0</v>
      </c>
      <c r="AG30" s="51">
        <f t="shared" si="3"/>
        <v>1579.2</v>
      </c>
      <c r="AH30" s="51">
        <f t="shared" si="4"/>
        <v>172705.05</v>
      </c>
      <c r="AI30" s="51">
        <f t="shared" si="5"/>
        <v>166630.73199999999</v>
      </c>
      <c r="AJ30" s="51">
        <f t="shared" si="6"/>
        <v>0</v>
      </c>
      <c r="AK30" s="51">
        <f t="shared" si="7"/>
        <v>3567.1774999999998</v>
      </c>
      <c r="AL30" s="51">
        <f t="shared" si="8"/>
        <v>4035.6350000000002</v>
      </c>
      <c r="AM30" s="51">
        <f t="shared" si="9"/>
        <v>305063.09999999998</v>
      </c>
      <c r="AN30" s="52">
        <f t="shared" si="10"/>
        <v>5794.8299319727894</v>
      </c>
      <c r="AO30" s="41"/>
      <c r="AP30" s="41"/>
      <c r="AQ30" s="51">
        <f t="shared" si="11"/>
        <v>659375.72443197272</v>
      </c>
      <c r="AR30" s="43">
        <f t="shared" si="12"/>
        <v>1929</v>
      </c>
      <c r="AS30" s="53">
        <f t="shared" si="13"/>
        <v>0</v>
      </c>
      <c r="AT30" s="53">
        <f t="shared" si="14"/>
        <v>822.5</v>
      </c>
      <c r="AU30" s="53">
        <f t="shared" si="15"/>
        <v>74016.45</v>
      </c>
      <c r="AV30" s="53">
        <f t="shared" si="16"/>
        <v>65852.820000000007</v>
      </c>
      <c r="AW30" s="53">
        <f t="shared" si="17"/>
        <v>0</v>
      </c>
      <c r="AX30" s="53">
        <f t="shared" si="18"/>
        <v>980.20746000000008</v>
      </c>
      <c r="AY30" s="53">
        <f t="shared" si="19"/>
        <v>1614.9749999999999</v>
      </c>
      <c r="AZ30" s="53">
        <f t="shared" si="20"/>
        <v>96981.8</v>
      </c>
      <c r="BA30" s="54">
        <f t="shared" si="21"/>
        <v>2173.0612244897961</v>
      </c>
      <c r="BB30" s="43"/>
      <c r="BC30" s="43"/>
      <c r="BD30" s="53">
        <f t="shared" si="22"/>
        <v>242441.81368448984</v>
      </c>
      <c r="BE30" s="45">
        <f t="shared" si="23"/>
        <v>1929</v>
      </c>
      <c r="BF30" s="55">
        <f t="shared" si="24"/>
        <v>0</v>
      </c>
      <c r="BG30" s="55">
        <f t="shared" si="25"/>
        <v>592.20000000000005</v>
      </c>
      <c r="BH30" s="55">
        <f t="shared" si="26"/>
        <v>43587.464999999997</v>
      </c>
      <c r="BI30" s="55">
        <f t="shared" si="27"/>
        <v>47095.044999999998</v>
      </c>
      <c r="BJ30" s="55">
        <f t="shared" si="28"/>
        <v>0</v>
      </c>
      <c r="BK30" s="55">
        <f t="shared" si="29"/>
        <v>1244.2608</v>
      </c>
      <c r="BL30" s="55">
        <f t="shared" si="30"/>
        <v>4074.0819999999999</v>
      </c>
      <c r="BM30" s="55">
        <f t="shared" si="31"/>
        <v>379792.1</v>
      </c>
      <c r="BN30" s="55">
        <f t="shared" si="32"/>
        <v>9959.8639455782304</v>
      </c>
      <c r="BO30" s="55"/>
      <c r="BP30" s="55"/>
      <c r="BQ30" s="55">
        <f t="shared" si="33"/>
        <v>486345.01674557821</v>
      </c>
      <c r="BS30" s="56">
        <f t="shared" si="34"/>
        <v>659.37572443197269</v>
      </c>
      <c r="BT30" s="57">
        <f t="shared" si="35"/>
        <v>242.44181368448983</v>
      </c>
      <c r="BU30" s="58">
        <f t="shared" si="36"/>
        <v>486.34501674557822</v>
      </c>
      <c r="BW30" s="59">
        <f t="shared" si="37"/>
        <v>148.43978875000002</v>
      </c>
    </row>
    <row r="31" spans="1:75" x14ac:dyDescent="0.2">
      <c r="A31" s="48">
        <v>1930</v>
      </c>
      <c r="B31" s="49">
        <v>2942850</v>
      </c>
      <c r="C31" s="49">
        <v>39150</v>
      </c>
      <c r="D31" s="49">
        <v>0</v>
      </c>
      <c r="E31" s="49">
        <v>237400</v>
      </c>
      <c r="F31" s="49">
        <v>0</v>
      </c>
      <c r="G31" s="49">
        <v>0</v>
      </c>
      <c r="H31" s="49">
        <v>0</v>
      </c>
      <c r="I31" s="49">
        <v>0</v>
      </c>
      <c r="J31" s="49">
        <v>0</v>
      </c>
      <c r="K31" s="49">
        <v>148200</v>
      </c>
      <c r="L31" s="49">
        <v>3152000</v>
      </c>
      <c r="M31" s="49">
        <v>0</v>
      </c>
      <c r="N31" s="49">
        <v>128800</v>
      </c>
      <c r="O31" s="49">
        <v>0</v>
      </c>
      <c r="P31" s="49">
        <v>0</v>
      </c>
      <c r="Q31" s="49">
        <v>903850</v>
      </c>
      <c r="R31" s="49">
        <v>0</v>
      </c>
      <c r="S31" s="49">
        <v>6526500</v>
      </c>
      <c r="T31" s="49">
        <v>64550</v>
      </c>
      <c r="U31" s="49">
        <v>558500</v>
      </c>
      <c r="V31" s="49">
        <v>0</v>
      </c>
      <c r="W31" s="49">
        <v>0</v>
      </c>
      <c r="X31" s="49">
        <v>423700</v>
      </c>
      <c r="Y31" s="49">
        <v>0</v>
      </c>
      <c r="Z31" s="49">
        <v>16363000</v>
      </c>
      <c r="AA31" s="49">
        <v>0</v>
      </c>
      <c r="AB31" s="49">
        <v>11449000</v>
      </c>
      <c r="AC31" s="50">
        <v>2187800.4535147389</v>
      </c>
      <c r="AE31" s="41">
        <f t="shared" si="1"/>
        <v>1930</v>
      </c>
      <c r="AF31" s="51">
        <f t="shared" si="2"/>
        <v>0</v>
      </c>
      <c r="AG31" s="51">
        <f t="shared" si="3"/>
        <v>1778.4</v>
      </c>
      <c r="AH31" s="51">
        <f t="shared" si="4"/>
        <v>240429</v>
      </c>
      <c r="AI31" s="51">
        <f t="shared" si="5"/>
        <v>239041.94200000001</v>
      </c>
      <c r="AJ31" s="51">
        <f t="shared" si="6"/>
        <v>0</v>
      </c>
      <c r="AK31" s="51">
        <f t="shared" si="7"/>
        <v>3932.0045</v>
      </c>
      <c r="AL31" s="51">
        <f t="shared" si="8"/>
        <v>7019.53</v>
      </c>
      <c r="AM31" s="51">
        <f t="shared" si="9"/>
        <v>311735.7</v>
      </c>
      <c r="AN31" s="52">
        <f t="shared" si="10"/>
        <v>7000.9614512471653</v>
      </c>
      <c r="AO31" s="41"/>
      <c r="AP31" s="41"/>
      <c r="AQ31" s="51">
        <f t="shared" si="11"/>
        <v>810937.53795124718</v>
      </c>
      <c r="AR31" s="43">
        <f t="shared" si="12"/>
        <v>1930</v>
      </c>
      <c r="AS31" s="53">
        <f t="shared" si="13"/>
        <v>0</v>
      </c>
      <c r="AT31" s="53">
        <f t="shared" si="14"/>
        <v>926.25</v>
      </c>
      <c r="AU31" s="53">
        <f t="shared" si="15"/>
        <v>103041</v>
      </c>
      <c r="AV31" s="53">
        <f t="shared" si="16"/>
        <v>94166.472500000018</v>
      </c>
      <c r="AW31" s="53">
        <f t="shared" si="17"/>
        <v>0</v>
      </c>
      <c r="AX31" s="53">
        <f t="shared" si="18"/>
        <v>1049.96937</v>
      </c>
      <c r="AY31" s="53">
        <f t="shared" si="19"/>
        <v>2733.97</v>
      </c>
      <c r="AZ31" s="53">
        <f t="shared" si="20"/>
        <v>99130.45</v>
      </c>
      <c r="BA31" s="54">
        <f t="shared" si="21"/>
        <v>2625.3605442176868</v>
      </c>
      <c r="BB31" s="43"/>
      <c r="BC31" s="43"/>
      <c r="BD31" s="53">
        <f t="shared" si="22"/>
        <v>303673.47241421771</v>
      </c>
      <c r="BE31" s="45">
        <f t="shared" si="23"/>
        <v>1930</v>
      </c>
      <c r="BF31" s="55">
        <f t="shared" si="24"/>
        <v>0</v>
      </c>
      <c r="BG31" s="55">
        <f t="shared" si="25"/>
        <v>666.9</v>
      </c>
      <c r="BH31" s="55">
        <f t="shared" si="26"/>
        <v>60679.7</v>
      </c>
      <c r="BI31" s="55">
        <f t="shared" si="27"/>
        <v>66989.45</v>
      </c>
      <c r="BJ31" s="55">
        <f t="shared" si="28"/>
        <v>0</v>
      </c>
      <c r="BK31" s="55">
        <f t="shared" si="29"/>
        <v>1347.1326000000001</v>
      </c>
      <c r="BL31" s="55">
        <f t="shared" si="30"/>
        <v>5348.9939999999997</v>
      </c>
      <c r="BM31" s="55">
        <f t="shared" si="31"/>
        <v>388011.4</v>
      </c>
      <c r="BN31" s="55">
        <f t="shared" si="32"/>
        <v>12032.902494331063</v>
      </c>
      <c r="BO31" s="55"/>
      <c r="BP31" s="55"/>
      <c r="BQ31" s="55">
        <f t="shared" si="33"/>
        <v>535076.47909433104</v>
      </c>
      <c r="BS31" s="56">
        <f t="shared" si="34"/>
        <v>810.93753795124724</v>
      </c>
      <c r="BT31" s="57">
        <f t="shared" si="35"/>
        <v>303.67347241421771</v>
      </c>
      <c r="BU31" s="58">
        <f t="shared" si="36"/>
        <v>535.07647909433103</v>
      </c>
      <c r="BW31" s="59">
        <f t="shared" si="37"/>
        <v>151.68745225000001</v>
      </c>
    </row>
    <row r="32" spans="1:75" x14ac:dyDescent="0.2">
      <c r="A32" s="48">
        <v>1931</v>
      </c>
      <c r="B32" s="49">
        <v>1466800</v>
      </c>
      <c r="C32" s="49">
        <v>35600</v>
      </c>
      <c r="D32" s="49">
        <v>0</v>
      </c>
      <c r="E32" s="49">
        <v>150600</v>
      </c>
      <c r="F32" s="49">
        <v>0</v>
      </c>
      <c r="G32" s="49">
        <v>0</v>
      </c>
      <c r="H32" s="49">
        <v>0</v>
      </c>
      <c r="I32" s="49">
        <v>0</v>
      </c>
      <c r="J32" s="49">
        <v>0</v>
      </c>
      <c r="K32" s="49">
        <v>138600</v>
      </c>
      <c r="L32" s="49">
        <v>2616000</v>
      </c>
      <c r="M32" s="49">
        <v>0</v>
      </c>
      <c r="N32" s="49">
        <v>62650</v>
      </c>
      <c r="O32" s="49">
        <v>0</v>
      </c>
      <c r="P32" s="49">
        <v>0</v>
      </c>
      <c r="Q32" s="49">
        <v>804700</v>
      </c>
      <c r="R32" s="49">
        <v>0</v>
      </c>
      <c r="S32" s="49">
        <v>5062650</v>
      </c>
      <c r="T32" s="49">
        <v>37250</v>
      </c>
      <c r="U32" s="49">
        <v>134200</v>
      </c>
      <c r="V32" s="49">
        <v>0</v>
      </c>
      <c r="W32" s="49">
        <v>0</v>
      </c>
      <c r="X32" s="49">
        <v>395500</v>
      </c>
      <c r="Y32" s="49">
        <v>0</v>
      </c>
      <c r="Z32" s="49">
        <v>14450000</v>
      </c>
      <c r="AA32" s="49">
        <v>0</v>
      </c>
      <c r="AB32" s="49">
        <v>8745350</v>
      </c>
      <c r="AC32" s="50">
        <v>2372108.8435374149</v>
      </c>
      <c r="AE32" s="41">
        <f t="shared" si="1"/>
        <v>1931</v>
      </c>
      <c r="AF32" s="51">
        <f t="shared" si="2"/>
        <v>0</v>
      </c>
      <c r="AG32" s="51">
        <f t="shared" si="3"/>
        <v>1663.2</v>
      </c>
      <c r="AH32" s="51">
        <f t="shared" si="4"/>
        <v>183652.35</v>
      </c>
      <c r="AI32" s="51">
        <f t="shared" si="5"/>
        <v>167822.25200000001</v>
      </c>
      <c r="AJ32" s="51">
        <f t="shared" si="6"/>
        <v>0</v>
      </c>
      <c r="AK32" s="51">
        <f t="shared" si="7"/>
        <v>2733.0320000000002</v>
      </c>
      <c r="AL32" s="51">
        <f t="shared" si="8"/>
        <v>4009.605</v>
      </c>
      <c r="AM32" s="51">
        <f t="shared" si="9"/>
        <v>274637.40000000002</v>
      </c>
      <c r="AN32" s="52">
        <f t="shared" si="10"/>
        <v>7590.7482993197282</v>
      </c>
      <c r="AO32" s="41"/>
      <c r="AP32" s="41"/>
      <c r="AQ32" s="51">
        <f t="shared" si="11"/>
        <v>642108.5872993198</v>
      </c>
      <c r="AR32" s="43">
        <f t="shared" si="12"/>
        <v>1931</v>
      </c>
      <c r="AS32" s="53">
        <f t="shared" si="13"/>
        <v>0</v>
      </c>
      <c r="AT32" s="53">
        <f t="shared" si="14"/>
        <v>866.25</v>
      </c>
      <c r="AU32" s="53">
        <f t="shared" si="15"/>
        <v>78708.149999999994</v>
      </c>
      <c r="AV32" s="53">
        <f t="shared" si="16"/>
        <v>64706.385000000002</v>
      </c>
      <c r="AW32" s="53">
        <f t="shared" si="17"/>
        <v>0</v>
      </c>
      <c r="AX32" s="53">
        <f t="shared" si="18"/>
        <v>775.00715000000002</v>
      </c>
      <c r="AY32" s="53">
        <f t="shared" si="19"/>
        <v>1626</v>
      </c>
      <c r="AZ32" s="53">
        <f t="shared" si="20"/>
        <v>87273.1</v>
      </c>
      <c r="BA32" s="54">
        <f t="shared" si="21"/>
        <v>2846.5306122448978</v>
      </c>
      <c r="BB32" s="43"/>
      <c r="BC32" s="43"/>
      <c r="BD32" s="53">
        <f t="shared" si="22"/>
        <v>236801.42276224491</v>
      </c>
      <c r="BE32" s="45">
        <f t="shared" si="23"/>
        <v>1931</v>
      </c>
      <c r="BF32" s="55">
        <f t="shared" si="24"/>
        <v>0</v>
      </c>
      <c r="BG32" s="55">
        <f t="shared" si="25"/>
        <v>623.70000000000005</v>
      </c>
      <c r="BH32" s="55">
        <f t="shared" si="26"/>
        <v>46350.355000000003</v>
      </c>
      <c r="BI32" s="55">
        <f t="shared" si="27"/>
        <v>45504.904999999999</v>
      </c>
      <c r="BJ32" s="55">
        <f t="shared" si="28"/>
        <v>0</v>
      </c>
      <c r="BK32" s="55">
        <f t="shared" si="29"/>
        <v>972.50699999999995</v>
      </c>
      <c r="BL32" s="55">
        <f t="shared" si="30"/>
        <v>3652.4760000000001</v>
      </c>
      <c r="BM32" s="55">
        <f t="shared" si="31"/>
        <v>342029.2</v>
      </c>
      <c r="BN32" s="55">
        <f t="shared" si="32"/>
        <v>13046.598639455782</v>
      </c>
      <c r="BO32" s="55"/>
      <c r="BP32" s="55"/>
      <c r="BQ32" s="55">
        <f t="shared" si="33"/>
        <v>452179.74163945578</v>
      </c>
      <c r="BS32" s="56">
        <f t="shared" si="34"/>
        <v>642.10858729931977</v>
      </c>
      <c r="BT32" s="57">
        <f t="shared" si="35"/>
        <v>236.8014227622449</v>
      </c>
      <c r="BU32" s="58">
        <f t="shared" si="36"/>
        <v>452.17974163945576</v>
      </c>
      <c r="BW32" s="59">
        <f t="shared" si="37"/>
        <v>133.58401599999999</v>
      </c>
    </row>
    <row r="33" spans="1:75" x14ac:dyDescent="0.2">
      <c r="A33" s="48">
        <v>1932</v>
      </c>
      <c r="B33" s="49">
        <v>1758550</v>
      </c>
      <c r="C33" s="49">
        <v>31050</v>
      </c>
      <c r="D33" s="49">
        <v>0</v>
      </c>
      <c r="E33" s="49">
        <v>183400</v>
      </c>
      <c r="F33" s="49">
        <v>0</v>
      </c>
      <c r="G33" s="49">
        <v>0</v>
      </c>
      <c r="H33" s="49">
        <v>0</v>
      </c>
      <c r="I33" s="49">
        <v>0</v>
      </c>
      <c r="J33" s="49">
        <v>0</v>
      </c>
      <c r="K33" s="49">
        <v>128000</v>
      </c>
      <c r="L33" s="49">
        <v>2594000</v>
      </c>
      <c r="M33" s="49">
        <v>0</v>
      </c>
      <c r="N33" s="49">
        <v>69100</v>
      </c>
      <c r="O33" s="49">
        <v>0</v>
      </c>
      <c r="P33" s="49">
        <v>0</v>
      </c>
      <c r="Q33" s="49">
        <v>796800</v>
      </c>
      <c r="R33" s="49">
        <v>0</v>
      </c>
      <c r="S33" s="49">
        <v>6038050</v>
      </c>
      <c r="T33" s="49">
        <v>41300</v>
      </c>
      <c r="U33" s="49">
        <v>215000</v>
      </c>
      <c r="V33" s="49">
        <v>0</v>
      </c>
      <c r="W33" s="49">
        <v>0</v>
      </c>
      <c r="X33" s="49">
        <v>458700</v>
      </c>
      <c r="Y33" s="49">
        <v>0</v>
      </c>
      <c r="Z33" s="49">
        <v>13901000</v>
      </c>
      <c r="AA33" s="49">
        <v>0</v>
      </c>
      <c r="AB33" s="49">
        <v>12058550</v>
      </c>
      <c r="AC33" s="50">
        <v>1787573.6961451247</v>
      </c>
      <c r="AE33" s="41">
        <f t="shared" si="1"/>
        <v>1932</v>
      </c>
      <c r="AF33" s="51">
        <f t="shared" si="2"/>
        <v>0</v>
      </c>
      <c r="AG33" s="51">
        <f t="shared" si="3"/>
        <v>1536</v>
      </c>
      <c r="AH33" s="51">
        <f t="shared" si="4"/>
        <v>253229.55</v>
      </c>
      <c r="AI33" s="51">
        <f t="shared" si="5"/>
        <v>197732.236</v>
      </c>
      <c r="AJ33" s="51">
        <f t="shared" si="6"/>
        <v>0</v>
      </c>
      <c r="AK33" s="51">
        <f t="shared" si="7"/>
        <v>2729.8175000000001</v>
      </c>
      <c r="AL33" s="51">
        <f t="shared" si="8"/>
        <v>4581</v>
      </c>
      <c r="AM33" s="51">
        <f t="shared" si="9"/>
        <v>264504.90000000002</v>
      </c>
      <c r="AN33" s="52">
        <f t="shared" si="10"/>
        <v>5720.2358276643999</v>
      </c>
      <c r="AO33" s="41"/>
      <c r="AP33" s="41"/>
      <c r="AQ33" s="51">
        <f t="shared" si="11"/>
        <v>730033.73932766437</v>
      </c>
      <c r="AR33" s="43">
        <f t="shared" si="12"/>
        <v>1932</v>
      </c>
      <c r="AS33" s="53">
        <f t="shared" si="13"/>
        <v>0</v>
      </c>
      <c r="AT33" s="53">
        <f t="shared" si="14"/>
        <v>800</v>
      </c>
      <c r="AU33" s="53">
        <f t="shared" si="15"/>
        <v>108526.95</v>
      </c>
      <c r="AV33" s="53">
        <f t="shared" si="16"/>
        <v>76306.445000000022</v>
      </c>
      <c r="AW33" s="53">
        <f t="shared" si="17"/>
        <v>0</v>
      </c>
      <c r="AX33" s="53">
        <f t="shared" si="18"/>
        <v>749.80182000000002</v>
      </c>
      <c r="AY33" s="53">
        <f t="shared" si="19"/>
        <v>1861.37</v>
      </c>
      <c r="AZ33" s="53">
        <f t="shared" si="20"/>
        <v>84081.15</v>
      </c>
      <c r="BA33" s="54">
        <f t="shared" si="21"/>
        <v>2145.0884353741494</v>
      </c>
      <c r="BB33" s="43"/>
      <c r="BC33" s="43"/>
      <c r="BD33" s="53">
        <f t="shared" si="22"/>
        <v>274470.80525537411</v>
      </c>
      <c r="BE33" s="45">
        <f t="shared" si="23"/>
        <v>1932</v>
      </c>
      <c r="BF33" s="55">
        <f t="shared" si="24"/>
        <v>0</v>
      </c>
      <c r="BG33" s="55">
        <f t="shared" si="25"/>
        <v>576</v>
      </c>
      <c r="BH33" s="55">
        <f t="shared" si="26"/>
        <v>63910.315000000002</v>
      </c>
      <c r="BI33" s="55">
        <f t="shared" si="27"/>
        <v>53609.120000000003</v>
      </c>
      <c r="BJ33" s="55">
        <f t="shared" si="28"/>
        <v>0</v>
      </c>
      <c r="BK33" s="55">
        <f t="shared" si="29"/>
        <v>951.93360000000007</v>
      </c>
      <c r="BL33" s="55">
        <f t="shared" si="30"/>
        <v>4283.9539999999997</v>
      </c>
      <c r="BM33" s="55">
        <f t="shared" si="31"/>
        <v>329320.8</v>
      </c>
      <c r="BN33" s="55">
        <f t="shared" si="32"/>
        <v>9831.655328798186</v>
      </c>
      <c r="BO33" s="55"/>
      <c r="BP33" s="55"/>
      <c r="BQ33" s="55">
        <f t="shared" si="33"/>
        <v>462483.77792879817</v>
      </c>
      <c r="BS33" s="56">
        <f t="shared" si="34"/>
        <v>730.03373932766442</v>
      </c>
      <c r="BT33" s="57">
        <f t="shared" si="35"/>
        <v>274.4708052553741</v>
      </c>
      <c r="BU33" s="58">
        <f t="shared" si="36"/>
        <v>462.48377792879819</v>
      </c>
      <c r="BW33" s="59">
        <f t="shared" si="37"/>
        <v>128.55905874999999</v>
      </c>
    </row>
    <row r="34" spans="1:75" x14ac:dyDescent="0.2">
      <c r="A34" s="48">
        <v>1933</v>
      </c>
      <c r="B34" s="49">
        <v>1378950</v>
      </c>
      <c r="C34" s="49">
        <v>24200</v>
      </c>
      <c r="D34" s="49">
        <v>0</v>
      </c>
      <c r="E34" s="49">
        <v>184700</v>
      </c>
      <c r="F34" s="49">
        <v>0</v>
      </c>
      <c r="G34" s="49">
        <v>0</v>
      </c>
      <c r="H34" s="49">
        <v>0</v>
      </c>
      <c r="I34" s="49">
        <v>0</v>
      </c>
      <c r="J34" s="49">
        <v>0</v>
      </c>
      <c r="K34" s="49">
        <v>128000</v>
      </c>
      <c r="L34" s="49">
        <v>2834000</v>
      </c>
      <c r="M34" s="49">
        <v>0</v>
      </c>
      <c r="N34" s="49">
        <v>16050</v>
      </c>
      <c r="O34" s="49">
        <v>0</v>
      </c>
      <c r="P34" s="49">
        <v>0</v>
      </c>
      <c r="Q34" s="49">
        <v>673750</v>
      </c>
      <c r="R34" s="49">
        <v>0</v>
      </c>
      <c r="S34" s="49">
        <v>4741700</v>
      </c>
      <c r="T34" s="49">
        <v>37450</v>
      </c>
      <c r="U34" s="49">
        <v>106700</v>
      </c>
      <c r="V34" s="49">
        <v>0</v>
      </c>
      <c r="W34" s="49">
        <v>0</v>
      </c>
      <c r="X34" s="49">
        <v>401300</v>
      </c>
      <c r="Y34" s="49">
        <v>0</v>
      </c>
      <c r="Z34" s="49">
        <v>11879000</v>
      </c>
      <c r="AA34" s="49">
        <v>0</v>
      </c>
      <c r="AB34" s="49">
        <v>7672150</v>
      </c>
      <c r="AC34" s="50">
        <v>1938548.752834467</v>
      </c>
      <c r="AE34" s="41">
        <f t="shared" si="1"/>
        <v>1933</v>
      </c>
      <c r="AF34" s="51">
        <f t="shared" si="2"/>
        <v>0</v>
      </c>
      <c r="AG34" s="51">
        <f t="shared" si="3"/>
        <v>1536</v>
      </c>
      <c r="AH34" s="51">
        <f t="shared" si="4"/>
        <v>161115.15</v>
      </c>
      <c r="AI34" s="51">
        <f t="shared" si="5"/>
        <v>155280.106</v>
      </c>
      <c r="AJ34" s="51">
        <f t="shared" si="6"/>
        <v>0</v>
      </c>
      <c r="AK34" s="51">
        <f t="shared" si="7"/>
        <v>2334.25</v>
      </c>
      <c r="AL34" s="51">
        <f t="shared" si="8"/>
        <v>2576.1550000000002</v>
      </c>
      <c r="AM34" s="51">
        <f t="shared" si="9"/>
        <v>228438.3</v>
      </c>
      <c r="AN34" s="52">
        <f t="shared" si="10"/>
        <v>6203.3560090702949</v>
      </c>
      <c r="AO34" s="41"/>
      <c r="AP34" s="41"/>
      <c r="AQ34" s="51">
        <f t="shared" si="11"/>
        <v>557483.31700907031</v>
      </c>
      <c r="AR34" s="43">
        <f t="shared" si="12"/>
        <v>1933</v>
      </c>
      <c r="AS34" s="53">
        <f t="shared" si="13"/>
        <v>0</v>
      </c>
      <c r="AT34" s="53">
        <f t="shared" si="14"/>
        <v>800</v>
      </c>
      <c r="AU34" s="53">
        <f t="shared" si="15"/>
        <v>69049.350000000006</v>
      </c>
      <c r="AV34" s="53">
        <f t="shared" si="16"/>
        <v>59807.747499999998</v>
      </c>
      <c r="AW34" s="53">
        <f t="shared" si="17"/>
        <v>0</v>
      </c>
      <c r="AX34" s="53">
        <f t="shared" si="18"/>
        <v>628.48343</v>
      </c>
      <c r="AY34" s="53">
        <f t="shared" si="19"/>
        <v>1111.83</v>
      </c>
      <c r="AZ34" s="53">
        <f t="shared" si="20"/>
        <v>72838.649999999994</v>
      </c>
      <c r="BA34" s="54">
        <f t="shared" si="21"/>
        <v>2326.2585034013605</v>
      </c>
      <c r="BB34" s="43"/>
      <c r="BC34" s="43"/>
      <c r="BD34" s="53">
        <f t="shared" si="22"/>
        <v>206562.31943340134</v>
      </c>
      <c r="BE34" s="45">
        <f t="shared" si="23"/>
        <v>1933</v>
      </c>
      <c r="BF34" s="55">
        <f t="shared" si="24"/>
        <v>0</v>
      </c>
      <c r="BG34" s="55">
        <f t="shared" si="25"/>
        <v>576</v>
      </c>
      <c r="BH34" s="55">
        <f t="shared" si="26"/>
        <v>40662.394999999997</v>
      </c>
      <c r="BI34" s="55">
        <f t="shared" si="27"/>
        <v>42046.47</v>
      </c>
      <c r="BJ34" s="55">
        <f t="shared" si="28"/>
        <v>0</v>
      </c>
      <c r="BK34" s="55">
        <f t="shared" si="29"/>
        <v>803.8614</v>
      </c>
      <c r="BL34" s="55">
        <f t="shared" si="30"/>
        <v>3500.9720000000002</v>
      </c>
      <c r="BM34" s="55">
        <f t="shared" si="31"/>
        <v>283702.8</v>
      </c>
      <c r="BN34" s="55">
        <f t="shared" si="32"/>
        <v>10662.018140589569</v>
      </c>
      <c r="BO34" s="55"/>
      <c r="BP34" s="55"/>
      <c r="BQ34" s="55">
        <f t="shared" si="33"/>
        <v>381954.51654058957</v>
      </c>
      <c r="BS34" s="56">
        <f t="shared" si="34"/>
        <v>557.48331700907033</v>
      </c>
      <c r="BT34" s="57">
        <f t="shared" si="35"/>
        <v>206.56231943340134</v>
      </c>
      <c r="BU34" s="58">
        <f t="shared" si="36"/>
        <v>381.95451654058957</v>
      </c>
      <c r="BW34" s="59">
        <f t="shared" si="37"/>
        <v>109.85997500000001</v>
      </c>
    </row>
    <row r="35" spans="1:75" x14ac:dyDescent="0.2">
      <c r="A35" s="48">
        <v>1934</v>
      </c>
      <c r="B35" s="49">
        <v>1387700</v>
      </c>
      <c r="C35" s="49">
        <v>22150</v>
      </c>
      <c r="D35" s="49">
        <v>0</v>
      </c>
      <c r="E35" s="49">
        <v>188000</v>
      </c>
      <c r="F35" s="49">
        <v>0</v>
      </c>
      <c r="G35" s="49">
        <v>0</v>
      </c>
      <c r="H35" s="49">
        <v>0</v>
      </c>
      <c r="I35" s="49">
        <v>0</v>
      </c>
      <c r="J35" s="49">
        <v>0</v>
      </c>
      <c r="K35" s="49">
        <v>173000</v>
      </c>
      <c r="L35" s="49">
        <v>3462000</v>
      </c>
      <c r="M35" s="49">
        <v>0</v>
      </c>
      <c r="N35" s="49">
        <v>23250</v>
      </c>
      <c r="O35" s="49">
        <v>0</v>
      </c>
      <c r="P35" s="49">
        <v>0</v>
      </c>
      <c r="Q35" s="49">
        <v>774200</v>
      </c>
      <c r="R35" s="49">
        <v>0</v>
      </c>
      <c r="S35" s="49">
        <v>4952100</v>
      </c>
      <c r="T35" s="49">
        <v>43200</v>
      </c>
      <c r="U35" s="49">
        <v>119500</v>
      </c>
      <c r="V35" s="49">
        <v>0</v>
      </c>
      <c r="W35" s="49">
        <v>0</v>
      </c>
      <c r="X35" s="49">
        <v>374400</v>
      </c>
      <c r="Y35" s="49">
        <v>0</v>
      </c>
      <c r="Z35" s="49">
        <v>11342000</v>
      </c>
      <c r="AA35" s="49">
        <v>0</v>
      </c>
      <c r="AB35" s="49">
        <v>7507950</v>
      </c>
      <c r="AC35" s="50">
        <v>2181179.1383219953</v>
      </c>
      <c r="AE35" s="41">
        <f t="shared" si="1"/>
        <v>1934</v>
      </c>
      <c r="AF35" s="51">
        <f t="shared" si="2"/>
        <v>0</v>
      </c>
      <c r="AG35" s="51">
        <f t="shared" si="3"/>
        <v>2076</v>
      </c>
      <c r="AH35" s="51">
        <f t="shared" si="4"/>
        <v>157666.95000000001</v>
      </c>
      <c r="AI35" s="51">
        <f t="shared" si="5"/>
        <v>162827.204</v>
      </c>
      <c r="AJ35" s="51">
        <f t="shared" si="6"/>
        <v>0</v>
      </c>
      <c r="AK35" s="51">
        <f t="shared" si="7"/>
        <v>2486.9865</v>
      </c>
      <c r="AL35" s="51">
        <f t="shared" si="8"/>
        <v>2805.6350000000002</v>
      </c>
      <c r="AM35" s="51">
        <f t="shared" si="9"/>
        <v>221060.4</v>
      </c>
      <c r="AN35" s="52">
        <f t="shared" si="10"/>
        <v>6979.7732426303846</v>
      </c>
      <c r="AO35" s="41"/>
      <c r="AP35" s="41"/>
      <c r="AQ35" s="51">
        <f t="shared" si="11"/>
        <v>555902.94874263043</v>
      </c>
      <c r="AR35" s="43">
        <f t="shared" si="12"/>
        <v>1934</v>
      </c>
      <c r="AS35" s="53">
        <f t="shared" si="13"/>
        <v>0</v>
      </c>
      <c r="AT35" s="53">
        <f t="shared" si="14"/>
        <v>1081.25</v>
      </c>
      <c r="AU35" s="53">
        <f t="shared" si="15"/>
        <v>67571.55</v>
      </c>
      <c r="AV35" s="53">
        <f t="shared" si="16"/>
        <v>62695.7</v>
      </c>
      <c r="AW35" s="53">
        <f t="shared" si="17"/>
        <v>0</v>
      </c>
      <c r="AX35" s="53">
        <f t="shared" si="18"/>
        <v>650.02647999999999</v>
      </c>
      <c r="AY35" s="53">
        <f t="shared" si="19"/>
        <v>1184.0899999999999</v>
      </c>
      <c r="AZ35" s="53">
        <f t="shared" si="20"/>
        <v>70755.7</v>
      </c>
      <c r="BA35" s="54">
        <f t="shared" si="21"/>
        <v>2617.4149659863942</v>
      </c>
      <c r="BB35" s="43"/>
      <c r="BC35" s="43"/>
      <c r="BD35" s="53">
        <f t="shared" si="22"/>
        <v>206555.73144598637</v>
      </c>
      <c r="BE35" s="45">
        <f t="shared" si="23"/>
        <v>1934</v>
      </c>
      <c r="BF35" s="55">
        <f t="shared" si="24"/>
        <v>0</v>
      </c>
      <c r="BG35" s="55">
        <f t="shared" si="25"/>
        <v>778.5</v>
      </c>
      <c r="BH35" s="55">
        <f t="shared" si="26"/>
        <v>39792.135000000002</v>
      </c>
      <c r="BI35" s="55">
        <f t="shared" si="27"/>
        <v>44049.69</v>
      </c>
      <c r="BJ35" s="55">
        <f t="shared" si="28"/>
        <v>0</v>
      </c>
      <c r="BK35" s="55">
        <f t="shared" si="29"/>
        <v>840.80039999999997</v>
      </c>
      <c r="BL35" s="55">
        <f t="shared" si="30"/>
        <v>3513.51</v>
      </c>
      <c r="BM35" s="55">
        <f t="shared" si="31"/>
        <v>273675.40000000002</v>
      </c>
      <c r="BN35" s="55">
        <f t="shared" si="32"/>
        <v>11996.485260770974</v>
      </c>
      <c r="BO35" s="55"/>
      <c r="BP35" s="55"/>
      <c r="BQ35" s="55">
        <f t="shared" si="33"/>
        <v>374646.520660771</v>
      </c>
      <c r="BS35" s="56">
        <f t="shared" si="34"/>
        <v>555.90294874263043</v>
      </c>
      <c r="BT35" s="57">
        <f t="shared" si="35"/>
        <v>206.55573144598637</v>
      </c>
      <c r="BU35" s="58">
        <f t="shared" si="36"/>
        <v>374.64652066077099</v>
      </c>
      <c r="BW35" s="59">
        <f t="shared" si="37"/>
        <v>105.02279325000001</v>
      </c>
    </row>
    <row r="36" spans="1:75" x14ac:dyDescent="0.2">
      <c r="A36" s="48">
        <v>1935</v>
      </c>
      <c r="B36" s="49">
        <v>1828950</v>
      </c>
      <c r="C36" s="49">
        <v>31650</v>
      </c>
      <c r="D36" s="49">
        <v>0</v>
      </c>
      <c r="E36" s="49">
        <v>173050</v>
      </c>
      <c r="F36" s="49">
        <v>0</v>
      </c>
      <c r="G36" s="49">
        <v>0</v>
      </c>
      <c r="H36" s="49">
        <v>0</v>
      </c>
      <c r="I36" s="49">
        <v>0</v>
      </c>
      <c r="J36" s="49">
        <v>0</v>
      </c>
      <c r="K36" s="49">
        <v>197000</v>
      </c>
      <c r="L36" s="49">
        <v>3699000</v>
      </c>
      <c r="M36" s="49">
        <v>0</v>
      </c>
      <c r="N36" s="49">
        <v>42350</v>
      </c>
      <c r="O36" s="49">
        <v>0</v>
      </c>
      <c r="P36" s="49">
        <v>0</v>
      </c>
      <c r="Q36" s="49">
        <v>807050</v>
      </c>
      <c r="R36" s="49">
        <v>0</v>
      </c>
      <c r="S36" s="49">
        <v>6081550</v>
      </c>
      <c r="T36" s="49">
        <v>44000</v>
      </c>
      <c r="U36" s="49">
        <v>243500</v>
      </c>
      <c r="V36" s="49">
        <v>0</v>
      </c>
      <c r="W36" s="49">
        <v>0</v>
      </c>
      <c r="X36" s="49">
        <v>416600</v>
      </c>
      <c r="Y36" s="49">
        <v>0</v>
      </c>
      <c r="Z36" s="49">
        <v>14531000</v>
      </c>
      <c r="AA36" s="49">
        <v>0</v>
      </c>
      <c r="AB36" s="49">
        <v>7673600</v>
      </c>
      <c r="AC36" s="50">
        <v>1753741.4965986393</v>
      </c>
      <c r="AE36" s="41">
        <f t="shared" si="1"/>
        <v>1935</v>
      </c>
      <c r="AF36" s="51">
        <f t="shared" si="2"/>
        <v>0</v>
      </c>
      <c r="AG36" s="51">
        <f t="shared" si="3"/>
        <v>2364</v>
      </c>
      <c r="AH36" s="51">
        <f t="shared" si="4"/>
        <v>161145.60000000001</v>
      </c>
      <c r="AI36" s="51">
        <f t="shared" si="5"/>
        <v>200745.23800000001</v>
      </c>
      <c r="AJ36" s="51">
        <f t="shared" si="6"/>
        <v>0</v>
      </c>
      <c r="AK36" s="51">
        <f t="shared" si="7"/>
        <v>2857.2755000000002</v>
      </c>
      <c r="AL36" s="51">
        <f t="shared" si="8"/>
        <v>3471.34</v>
      </c>
      <c r="AM36" s="51">
        <f t="shared" si="9"/>
        <v>280343.40000000002</v>
      </c>
      <c r="AN36" s="52">
        <f t="shared" si="10"/>
        <v>5611.9727891156463</v>
      </c>
      <c r="AO36" s="41"/>
      <c r="AP36" s="41"/>
      <c r="AQ36" s="51">
        <f t="shared" si="11"/>
        <v>656538.82628911559</v>
      </c>
      <c r="AR36" s="43">
        <f t="shared" si="12"/>
        <v>1935</v>
      </c>
      <c r="AS36" s="53">
        <f t="shared" si="13"/>
        <v>0</v>
      </c>
      <c r="AT36" s="53">
        <f t="shared" si="14"/>
        <v>1231.25</v>
      </c>
      <c r="AU36" s="53">
        <f t="shared" si="15"/>
        <v>69062.399999999994</v>
      </c>
      <c r="AV36" s="53">
        <f t="shared" si="16"/>
        <v>77594.902500000011</v>
      </c>
      <c r="AW36" s="53">
        <f t="shared" si="17"/>
        <v>0</v>
      </c>
      <c r="AX36" s="53">
        <f t="shared" si="18"/>
        <v>780.23160000000007</v>
      </c>
      <c r="AY36" s="53">
        <f t="shared" si="19"/>
        <v>1441.4349999999999</v>
      </c>
      <c r="AZ36" s="53">
        <f t="shared" si="20"/>
        <v>89471.65</v>
      </c>
      <c r="BA36" s="54">
        <f t="shared" si="21"/>
        <v>2104.4897959183668</v>
      </c>
      <c r="BB36" s="43"/>
      <c r="BC36" s="43"/>
      <c r="BD36" s="53">
        <f t="shared" si="22"/>
        <v>241686.35889591835</v>
      </c>
      <c r="BE36" s="45">
        <f t="shared" si="23"/>
        <v>1935</v>
      </c>
      <c r="BF36" s="55">
        <f t="shared" si="24"/>
        <v>0</v>
      </c>
      <c r="BG36" s="55">
        <f t="shared" si="25"/>
        <v>886.5</v>
      </c>
      <c r="BH36" s="55">
        <f t="shared" si="26"/>
        <v>40670.080000000002</v>
      </c>
      <c r="BI36" s="55">
        <f t="shared" si="27"/>
        <v>54558.775000000001</v>
      </c>
      <c r="BJ36" s="55">
        <f t="shared" si="28"/>
        <v>0</v>
      </c>
      <c r="BK36" s="55">
        <f t="shared" si="29"/>
        <v>992.71799999999996</v>
      </c>
      <c r="BL36" s="55">
        <f t="shared" si="30"/>
        <v>3730.848</v>
      </c>
      <c r="BM36" s="55">
        <f t="shared" si="31"/>
        <v>347899.3</v>
      </c>
      <c r="BN36" s="55">
        <f t="shared" si="32"/>
        <v>9645.5782312925166</v>
      </c>
      <c r="BO36" s="55"/>
      <c r="BP36" s="55"/>
      <c r="BQ36" s="55">
        <f t="shared" si="33"/>
        <v>458383.79923129256</v>
      </c>
      <c r="BS36" s="56">
        <f t="shared" si="34"/>
        <v>656.5388262891156</v>
      </c>
      <c r="BT36" s="57">
        <f t="shared" si="35"/>
        <v>241.68635889591835</v>
      </c>
      <c r="BU36" s="58">
        <f t="shared" si="36"/>
        <v>458.38379923129258</v>
      </c>
      <c r="BW36" s="59">
        <f t="shared" si="37"/>
        <v>134.38728774999998</v>
      </c>
    </row>
    <row r="37" spans="1:75" x14ac:dyDescent="0.2">
      <c r="A37" s="48">
        <v>1936</v>
      </c>
      <c r="B37" s="49">
        <v>1565300</v>
      </c>
      <c r="C37" s="49">
        <v>23850</v>
      </c>
      <c r="D37" s="49">
        <v>0</v>
      </c>
      <c r="E37" s="49">
        <v>187150</v>
      </c>
      <c r="F37" s="49">
        <v>0</v>
      </c>
      <c r="G37" s="49">
        <v>0</v>
      </c>
      <c r="H37" s="49">
        <v>0</v>
      </c>
      <c r="I37" s="49">
        <v>0</v>
      </c>
      <c r="J37" s="49">
        <v>0</v>
      </c>
      <c r="K37" s="49">
        <v>155000</v>
      </c>
      <c r="L37" s="49">
        <v>2837000</v>
      </c>
      <c r="M37" s="49">
        <v>0</v>
      </c>
      <c r="N37" s="49">
        <v>45550</v>
      </c>
      <c r="O37" s="49">
        <v>0</v>
      </c>
      <c r="P37" s="49">
        <v>0</v>
      </c>
      <c r="Q37" s="49">
        <v>686550</v>
      </c>
      <c r="R37" s="49">
        <v>0</v>
      </c>
      <c r="S37" s="49">
        <v>4192050</v>
      </c>
      <c r="T37" s="49">
        <v>33500</v>
      </c>
      <c r="U37" s="49">
        <v>109300</v>
      </c>
      <c r="V37" s="49">
        <v>0</v>
      </c>
      <c r="W37" s="49">
        <v>0</v>
      </c>
      <c r="X37" s="49">
        <v>504400</v>
      </c>
      <c r="Y37" s="49">
        <v>0</v>
      </c>
      <c r="Z37" s="49">
        <v>14306000</v>
      </c>
      <c r="AA37" s="49">
        <v>0</v>
      </c>
      <c r="AB37" s="49">
        <v>5966950</v>
      </c>
      <c r="AC37" s="50">
        <v>1796553.2879818594</v>
      </c>
      <c r="AE37" s="41">
        <f t="shared" si="1"/>
        <v>1936</v>
      </c>
      <c r="AF37" s="51">
        <f t="shared" si="2"/>
        <v>0</v>
      </c>
      <c r="AG37" s="51">
        <f t="shared" si="3"/>
        <v>1860</v>
      </c>
      <c r="AH37" s="51">
        <f t="shared" si="4"/>
        <v>125305.95</v>
      </c>
      <c r="AI37" s="51">
        <f t="shared" si="5"/>
        <v>145845.20600000001</v>
      </c>
      <c r="AJ37" s="51">
        <f t="shared" si="6"/>
        <v>0</v>
      </c>
      <c r="AK37" s="51">
        <f t="shared" si="7"/>
        <v>2166.6095</v>
      </c>
      <c r="AL37" s="51">
        <f t="shared" si="8"/>
        <v>3847.51</v>
      </c>
      <c r="AM37" s="51">
        <f t="shared" si="9"/>
        <v>272864.09999999998</v>
      </c>
      <c r="AN37" s="52">
        <f t="shared" si="10"/>
        <v>5748.9705215419499</v>
      </c>
      <c r="AO37" s="41"/>
      <c r="AP37" s="41"/>
      <c r="AQ37" s="51">
        <f t="shared" si="11"/>
        <v>557638.34602154198</v>
      </c>
      <c r="AR37" s="43">
        <f t="shared" si="12"/>
        <v>1936</v>
      </c>
      <c r="AS37" s="53">
        <f t="shared" si="13"/>
        <v>0</v>
      </c>
      <c r="AT37" s="53">
        <f t="shared" si="14"/>
        <v>968.75</v>
      </c>
      <c r="AU37" s="53">
        <f t="shared" si="15"/>
        <v>53702.55</v>
      </c>
      <c r="AV37" s="53">
        <f t="shared" si="16"/>
        <v>56648.292500000003</v>
      </c>
      <c r="AW37" s="53">
        <f t="shared" si="17"/>
        <v>0</v>
      </c>
      <c r="AX37" s="53">
        <f t="shared" si="18"/>
        <v>590.82690000000002</v>
      </c>
      <c r="AY37" s="53">
        <f t="shared" si="19"/>
        <v>1614.865</v>
      </c>
      <c r="AZ37" s="53">
        <f t="shared" si="20"/>
        <v>86798.7</v>
      </c>
      <c r="BA37" s="54">
        <f t="shared" si="21"/>
        <v>2155.8639455782309</v>
      </c>
      <c r="BB37" s="43"/>
      <c r="BC37" s="43"/>
      <c r="BD37" s="53">
        <f t="shared" si="22"/>
        <v>202479.84834557824</v>
      </c>
      <c r="BE37" s="45">
        <f t="shared" si="23"/>
        <v>1936</v>
      </c>
      <c r="BF37" s="55">
        <f t="shared" si="24"/>
        <v>0</v>
      </c>
      <c r="BG37" s="55">
        <f t="shared" si="25"/>
        <v>697.5</v>
      </c>
      <c r="BH37" s="55">
        <f t="shared" si="26"/>
        <v>31624.834999999999</v>
      </c>
      <c r="BI37" s="55">
        <f t="shared" si="27"/>
        <v>40147.019999999997</v>
      </c>
      <c r="BJ37" s="55">
        <f t="shared" si="28"/>
        <v>0</v>
      </c>
      <c r="BK37" s="55">
        <f t="shared" si="29"/>
        <v>752.11199999999997</v>
      </c>
      <c r="BL37" s="55">
        <f t="shared" si="30"/>
        <v>4231.3440000000001</v>
      </c>
      <c r="BM37" s="55">
        <f t="shared" si="31"/>
        <v>339534.9</v>
      </c>
      <c r="BN37" s="55">
        <f t="shared" si="32"/>
        <v>9881.0430839002256</v>
      </c>
      <c r="BO37" s="55"/>
      <c r="BP37" s="55"/>
      <c r="BQ37" s="55">
        <f t="shared" si="33"/>
        <v>426868.75408390025</v>
      </c>
      <c r="BS37" s="56">
        <f t="shared" si="34"/>
        <v>557.63834602154202</v>
      </c>
      <c r="BT37" s="57">
        <f t="shared" si="35"/>
        <v>202.47984834557823</v>
      </c>
      <c r="BU37" s="58">
        <f t="shared" si="36"/>
        <v>426.86875408390023</v>
      </c>
      <c r="BW37" s="59">
        <f t="shared" si="37"/>
        <v>131.98320475</v>
      </c>
    </row>
    <row r="38" spans="1:75" x14ac:dyDescent="0.2">
      <c r="A38" s="48">
        <v>1937</v>
      </c>
      <c r="B38" s="49">
        <v>1809800</v>
      </c>
      <c r="C38" s="49">
        <v>35200</v>
      </c>
      <c r="D38" s="49">
        <v>0</v>
      </c>
      <c r="E38" s="49">
        <v>168650</v>
      </c>
      <c r="F38" s="49">
        <v>0</v>
      </c>
      <c r="G38" s="49">
        <v>0</v>
      </c>
      <c r="H38" s="49">
        <v>0</v>
      </c>
      <c r="I38" s="49">
        <v>0</v>
      </c>
      <c r="J38" s="49">
        <v>0</v>
      </c>
      <c r="K38" s="49">
        <v>138000</v>
      </c>
      <c r="L38" s="49">
        <v>3563000</v>
      </c>
      <c r="M38" s="49">
        <v>0</v>
      </c>
      <c r="N38" s="49">
        <v>19650</v>
      </c>
      <c r="O38" s="49">
        <v>0</v>
      </c>
      <c r="P38" s="49">
        <v>0</v>
      </c>
      <c r="Q38" s="49">
        <v>737450</v>
      </c>
      <c r="R38" s="49">
        <v>0</v>
      </c>
      <c r="S38" s="49">
        <v>4139700</v>
      </c>
      <c r="T38" s="49">
        <v>32700</v>
      </c>
      <c r="U38" s="49">
        <v>146000</v>
      </c>
      <c r="V38" s="49">
        <v>0</v>
      </c>
      <c r="W38" s="49">
        <v>0</v>
      </c>
      <c r="X38" s="49">
        <v>382900</v>
      </c>
      <c r="Y38" s="49">
        <v>0</v>
      </c>
      <c r="Z38" s="49">
        <v>13732000</v>
      </c>
      <c r="AA38" s="49">
        <v>0</v>
      </c>
      <c r="AB38" s="49">
        <v>4904500</v>
      </c>
      <c r="AC38" s="50">
        <v>1929569.1609977323</v>
      </c>
      <c r="AE38" s="41">
        <f t="shared" si="1"/>
        <v>1937</v>
      </c>
      <c r="AF38" s="51">
        <f t="shared" si="2"/>
        <v>0</v>
      </c>
      <c r="AG38" s="51">
        <f t="shared" si="3"/>
        <v>1656</v>
      </c>
      <c r="AH38" s="51">
        <f t="shared" si="4"/>
        <v>102994.5</v>
      </c>
      <c r="AI38" s="51">
        <f t="shared" si="5"/>
        <v>150768.14199999999</v>
      </c>
      <c r="AJ38" s="51">
        <f t="shared" si="6"/>
        <v>0</v>
      </c>
      <c r="AK38" s="51">
        <f t="shared" si="7"/>
        <v>2540.04</v>
      </c>
      <c r="AL38" s="51">
        <f t="shared" si="8"/>
        <v>2562.9</v>
      </c>
      <c r="AM38" s="51">
        <f t="shared" si="9"/>
        <v>265191.3</v>
      </c>
      <c r="AN38" s="52">
        <f t="shared" si="10"/>
        <v>6174.6213151927441</v>
      </c>
      <c r="AO38" s="41"/>
      <c r="AP38" s="41"/>
      <c r="AQ38" s="51">
        <f t="shared" si="11"/>
        <v>531887.50331519276</v>
      </c>
      <c r="AR38" s="43">
        <f t="shared" si="12"/>
        <v>1937</v>
      </c>
      <c r="AS38" s="53">
        <f t="shared" si="13"/>
        <v>0</v>
      </c>
      <c r="AT38" s="53">
        <f t="shared" si="14"/>
        <v>862.5</v>
      </c>
      <c r="AU38" s="53">
        <f t="shared" si="15"/>
        <v>44140.5</v>
      </c>
      <c r="AV38" s="53">
        <f t="shared" si="16"/>
        <v>58953.097500000003</v>
      </c>
      <c r="AW38" s="53">
        <f t="shared" si="17"/>
        <v>0</v>
      </c>
      <c r="AX38" s="53">
        <f t="shared" si="18"/>
        <v>731.67178000000001</v>
      </c>
      <c r="AY38" s="53">
        <f t="shared" si="19"/>
        <v>1098.2650000000001</v>
      </c>
      <c r="AZ38" s="53">
        <f t="shared" si="20"/>
        <v>84659.8</v>
      </c>
      <c r="BA38" s="54">
        <f t="shared" si="21"/>
        <v>2315.4829931972786</v>
      </c>
      <c r="BB38" s="43"/>
      <c r="BC38" s="43"/>
      <c r="BD38" s="53">
        <f t="shared" si="22"/>
        <v>192761.31727319729</v>
      </c>
      <c r="BE38" s="45">
        <f t="shared" si="23"/>
        <v>1937</v>
      </c>
      <c r="BF38" s="55">
        <f t="shared" si="24"/>
        <v>0</v>
      </c>
      <c r="BG38" s="55">
        <f t="shared" si="25"/>
        <v>621</v>
      </c>
      <c r="BH38" s="55">
        <f t="shared" si="26"/>
        <v>25993.85</v>
      </c>
      <c r="BI38" s="55">
        <f t="shared" si="27"/>
        <v>41998.824999999997</v>
      </c>
      <c r="BJ38" s="55">
        <f t="shared" si="28"/>
        <v>0</v>
      </c>
      <c r="BK38" s="55">
        <f t="shared" si="29"/>
        <v>912.94439999999997</v>
      </c>
      <c r="BL38" s="55">
        <f t="shared" si="30"/>
        <v>3312.634</v>
      </c>
      <c r="BM38" s="55">
        <f t="shared" si="31"/>
        <v>329019.09999999998</v>
      </c>
      <c r="BN38" s="55">
        <f t="shared" si="32"/>
        <v>10612.630385487528</v>
      </c>
      <c r="BO38" s="55"/>
      <c r="BP38" s="55"/>
      <c r="BQ38" s="55">
        <f t="shared" si="33"/>
        <v>412470.98378548748</v>
      </c>
      <c r="BS38" s="56">
        <f t="shared" si="34"/>
        <v>531.88750331519282</v>
      </c>
      <c r="BT38" s="57">
        <f t="shared" si="35"/>
        <v>192.76131727319728</v>
      </c>
      <c r="BU38" s="58">
        <f t="shared" si="36"/>
        <v>412.47098378548748</v>
      </c>
      <c r="BW38" s="59">
        <f t="shared" si="37"/>
        <v>126.91782000000001</v>
      </c>
    </row>
    <row r="39" spans="1:75" x14ac:dyDescent="0.2">
      <c r="A39" s="48">
        <v>1938</v>
      </c>
      <c r="B39" s="49">
        <v>2225900</v>
      </c>
      <c r="C39" s="49">
        <v>42400</v>
      </c>
      <c r="D39" s="49">
        <v>0</v>
      </c>
      <c r="E39" s="49">
        <v>154150</v>
      </c>
      <c r="F39" s="49">
        <v>0</v>
      </c>
      <c r="G39" s="49">
        <v>0</v>
      </c>
      <c r="H39" s="49">
        <v>0</v>
      </c>
      <c r="I39" s="49">
        <v>0</v>
      </c>
      <c r="J39" s="49">
        <v>0</v>
      </c>
      <c r="K39" s="49">
        <v>195000</v>
      </c>
      <c r="L39" s="49">
        <v>4004000</v>
      </c>
      <c r="M39" s="49">
        <v>0</v>
      </c>
      <c r="N39" s="49">
        <v>32000</v>
      </c>
      <c r="O39" s="49">
        <v>0</v>
      </c>
      <c r="P39" s="49">
        <v>0</v>
      </c>
      <c r="Q39" s="49">
        <v>799350</v>
      </c>
      <c r="R39" s="49">
        <v>0</v>
      </c>
      <c r="S39" s="49">
        <v>5727500</v>
      </c>
      <c r="T39" s="49">
        <v>37150</v>
      </c>
      <c r="U39" s="49">
        <v>279200</v>
      </c>
      <c r="V39" s="49">
        <v>0</v>
      </c>
      <c r="W39" s="49">
        <v>0</v>
      </c>
      <c r="X39" s="49">
        <v>451900</v>
      </c>
      <c r="Y39" s="49">
        <v>0</v>
      </c>
      <c r="Z39" s="49">
        <v>14387000</v>
      </c>
      <c r="AA39" s="49">
        <v>0</v>
      </c>
      <c r="AB39" s="49">
        <v>9797150</v>
      </c>
      <c r="AC39" s="50">
        <v>1629841.2698412698</v>
      </c>
      <c r="AE39" s="41">
        <f t="shared" si="1"/>
        <v>1938</v>
      </c>
      <c r="AF39" s="51">
        <f t="shared" si="2"/>
        <v>0</v>
      </c>
      <c r="AG39" s="51">
        <f t="shared" si="3"/>
        <v>2340</v>
      </c>
      <c r="AH39" s="51">
        <f t="shared" si="4"/>
        <v>205740.15</v>
      </c>
      <c r="AI39" s="51">
        <f t="shared" si="5"/>
        <v>199984.18599999999</v>
      </c>
      <c r="AJ39" s="51">
        <f t="shared" si="6"/>
        <v>0</v>
      </c>
      <c r="AK39" s="51">
        <f t="shared" si="7"/>
        <v>2971.66</v>
      </c>
      <c r="AL39" s="51">
        <f t="shared" si="8"/>
        <v>3040.2150000000001</v>
      </c>
      <c r="AM39" s="51">
        <f t="shared" si="9"/>
        <v>278897.7</v>
      </c>
      <c r="AN39" s="52">
        <f t="shared" si="10"/>
        <v>5215.4920634920636</v>
      </c>
      <c r="AO39" s="41"/>
      <c r="AP39" s="41"/>
      <c r="AQ39" s="51">
        <f t="shared" si="11"/>
        <v>698189.40306349215</v>
      </c>
      <c r="AR39" s="43">
        <f t="shared" si="12"/>
        <v>1938</v>
      </c>
      <c r="AS39" s="53">
        <f t="shared" si="13"/>
        <v>0</v>
      </c>
      <c r="AT39" s="53">
        <f t="shared" si="14"/>
        <v>1218.75</v>
      </c>
      <c r="AU39" s="53">
        <f t="shared" si="15"/>
        <v>88174.35</v>
      </c>
      <c r="AV39" s="53">
        <f t="shared" si="16"/>
        <v>78000.852499999994</v>
      </c>
      <c r="AW39" s="53">
        <f t="shared" si="17"/>
        <v>0</v>
      </c>
      <c r="AX39" s="53">
        <f t="shared" si="18"/>
        <v>862.56901000000005</v>
      </c>
      <c r="AY39" s="53">
        <f t="shared" si="19"/>
        <v>1298.4649999999999</v>
      </c>
      <c r="AZ39" s="53">
        <f t="shared" si="20"/>
        <v>89131.65</v>
      </c>
      <c r="BA39" s="54">
        <f t="shared" si="21"/>
        <v>1955.8095238095239</v>
      </c>
      <c r="BB39" s="43"/>
      <c r="BC39" s="43"/>
      <c r="BD39" s="53">
        <f t="shared" si="22"/>
        <v>260642.44603380954</v>
      </c>
      <c r="BE39" s="45">
        <f t="shared" si="23"/>
        <v>1938</v>
      </c>
      <c r="BF39" s="55">
        <f t="shared" si="24"/>
        <v>0</v>
      </c>
      <c r="BG39" s="55">
        <f t="shared" si="25"/>
        <v>877.5</v>
      </c>
      <c r="BH39" s="55">
        <f t="shared" si="26"/>
        <v>51924.894999999997</v>
      </c>
      <c r="BI39" s="55">
        <f t="shared" si="27"/>
        <v>55277.285000000003</v>
      </c>
      <c r="BJ39" s="55">
        <f t="shared" si="28"/>
        <v>0</v>
      </c>
      <c r="BK39" s="55">
        <f t="shared" si="29"/>
        <v>1073.3298</v>
      </c>
      <c r="BL39" s="55">
        <f t="shared" si="30"/>
        <v>3559.364</v>
      </c>
      <c r="BM39" s="55">
        <f t="shared" si="31"/>
        <v>345715.8</v>
      </c>
      <c r="BN39" s="55">
        <f t="shared" si="32"/>
        <v>8964.1269841269841</v>
      </c>
      <c r="BO39" s="55"/>
      <c r="BP39" s="55"/>
      <c r="BQ39" s="55">
        <f t="shared" si="33"/>
        <v>467392.30078412697</v>
      </c>
      <c r="BS39" s="56">
        <f t="shared" si="34"/>
        <v>698.18940306349214</v>
      </c>
      <c r="BT39" s="57">
        <f t="shared" si="35"/>
        <v>260.64244603380956</v>
      </c>
      <c r="BU39" s="58">
        <f t="shared" si="36"/>
        <v>467.39230078412697</v>
      </c>
      <c r="BW39" s="59">
        <f t="shared" si="37"/>
        <v>133.12687999999997</v>
      </c>
    </row>
    <row r="40" spans="1:75" x14ac:dyDescent="0.2">
      <c r="A40" s="48">
        <v>1939</v>
      </c>
      <c r="B40" s="49">
        <v>2246150</v>
      </c>
      <c r="C40" s="49">
        <v>41550</v>
      </c>
      <c r="D40" s="49">
        <v>0</v>
      </c>
      <c r="E40" s="49">
        <v>149150</v>
      </c>
      <c r="F40" s="49">
        <v>0</v>
      </c>
      <c r="G40" s="49">
        <v>0</v>
      </c>
      <c r="H40" s="49">
        <v>0</v>
      </c>
      <c r="I40" s="49">
        <v>0</v>
      </c>
      <c r="J40" s="49">
        <v>0</v>
      </c>
      <c r="K40" s="49">
        <v>206000</v>
      </c>
      <c r="L40" s="49">
        <v>4095000</v>
      </c>
      <c r="M40" s="49">
        <v>0</v>
      </c>
      <c r="N40" s="49">
        <v>51950</v>
      </c>
      <c r="O40" s="49">
        <v>0</v>
      </c>
      <c r="P40" s="49">
        <v>0</v>
      </c>
      <c r="Q40" s="49">
        <v>899500</v>
      </c>
      <c r="R40" s="49">
        <v>0</v>
      </c>
      <c r="S40" s="49">
        <v>5928150</v>
      </c>
      <c r="T40" s="49">
        <v>35600</v>
      </c>
      <c r="U40" s="49">
        <v>389500</v>
      </c>
      <c r="V40" s="49">
        <v>0</v>
      </c>
      <c r="W40" s="49">
        <v>0</v>
      </c>
      <c r="X40" s="49">
        <v>532000</v>
      </c>
      <c r="Y40" s="49">
        <v>0</v>
      </c>
      <c r="Z40" s="49">
        <v>14102000</v>
      </c>
      <c r="AA40" s="49">
        <v>0</v>
      </c>
      <c r="AB40" s="49">
        <v>14169400</v>
      </c>
      <c r="AC40" s="50">
        <v>1650340.1360544218</v>
      </c>
      <c r="AE40" s="41">
        <f t="shared" si="1"/>
        <v>1939</v>
      </c>
      <c r="AF40" s="51">
        <f t="shared" si="2"/>
        <v>0</v>
      </c>
      <c r="AG40" s="51">
        <f t="shared" si="3"/>
        <v>2472</v>
      </c>
      <c r="AH40" s="51">
        <f t="shared" si="4"/>
        <v>297557.40000000002</v>
      </c>
      <c r="AI40" s="51">
        <f t="shared" si="5"/>
        <v>209043.932</v>
      </c>
      <c r="AJ40" s="51">
        <f t="shared" si="6"/>
        <v>0</v>
      </c>
      <c r="AK40" s="51">
        <f t="shared" si="7"/>
        <v>2880.4564999999998</v>
      </c>
      <c r="AL40" s="51">
        <f t="shared" si="8"/>
        <v>3875.11</v>
      </c>
      <c r="AM40" s="51">
        <f t="shared" si="9"/>
        <v>274037.09999999998</v>
      </c>
      <c r="AN40" s="52">
        <f t="shared" si="10"/>
        <v>5281.0884353741503</v>
      </c>
      <c r="AO40" s="41"/>
      <c r="AP40" s="41"/>
      <c r="AQ40" s="51">
        <f t="shared" si="11"/>
        <v>795147.08693537419</v>
      </c>
      <c r="AR40" s="43">
        <f t="shared" si="12"/>
        <v>1939</v>
      </c>
      <c r="AS40" s="53">
        <f t="shared" si="13"/>
        <v>0</v>
      </c>
      <c r="AT40" s="53">
        <f t="shared" si="14"/>
        <v>1287.5</v>
      </c>
      <c r="AU40" s="53">
        <f t="shared" si="15"/>
        <v>127524.6</v>
      </c>
      <c r="AV40" s="53">
        <f t="shared" si="16"/>
        <v>81695.39</v>
      </c>
      <c r="AW40" s="53">
        <f t="shared" si="17"/>
        <v>0</v>
      </c>
      <c r="AX40" s="53">
        <f t="shared" si="18"/>
        <v>838.52784000000008</v>
      </c>
      <c r="AY40" s="53">
        <f t="shared" si="19"/>
        <v>1633.425</v>
      </c>
      <c r="AZ40" s="53">
        <f t="shared" si="20"/>
        <v>87638.5</v>
      </c>
      <c r="BA40" s="54">
        <f t="shared" si="21"/>
        <v>1980.408163265306</v>
      </c>
      <c r="BB40" s="43"/>
      <c r="BC40" s="43"/>
      <c r="BD40" s="53">
        <f t="shared" si="22"/>
        <v>302598.3510032653</v>
      </c>
      <c r="BE40" s="45">
        <f t="shared" si="23"/>
        <v>1939</v>
      </c>
      <c r="BF40" s="55">
        <f t="shared" si="24"/>
        <v>0</v>
      </c>
      <c r="BG40" s="55">
        <f t="shared" si="25"/>
        <v>927</v>
      </c>
      <c r="BH40" s="55">
        <f t="shared" si="26"/>
        <v>75097.820000000007</v>
      </c>
      <c r="BI40" s="55">
        <f t="shared" si="27"/>
        <v>57834.39</v>
      </c>
      <c r="BJ40" s="55">
        <f t="shared" si="28"/>
        <v>0</v>
      </c>
      <c r="BK40" s="55">
        <f t="shared" si="29"/>
        <v>1042.3332</v>
      </c>
      <c r="BL40" s="55">
        <f t="shared" si="30"/>
        <v>4025.384</v>
      </c>
      <c r="BM40" s="55">
        <f t="shared" si="31"/>
        <v>339497.5</v>
      </c>
      <c r="BN40" s="55">
        <f t="shared" si="32"/>
        <v>9076.8707482993195</v>
      </c>
      <c r="BO40" s="55"/>
      <c r="BP40" s="55"/>
      <c r="BQ40" s="55">
        <f t="shared" si="33"/>
        <v>487501.29794829933</v>
      </c>
      <c r="BS40" s="56">
        <f t="shared" si="34"/>
        <v>795.1470869353742</v>
      </c>
      <c r="BT40" s="57">
        <f t="shared" si="35"/>
        <v>302.59835100326529</v>
      </c>
      <c r="BU40" s="58">
        <f t="shared" si="36"/>
        <v>487.50129794829934</v>
      </c>
      <c r="BW40" s="59">
        <f t="shared" si="37"/>
        <v>130.47352825000002</v>
      </c>
    </row>
    <row r="41" spans="1:75" x14ac:dyDescent="0.2">
      <c r="A41" s="48">
        <v>1940</v>
      </c>
      <c r="B41" s="49">
        <v>2270800</v>
      </c>
      <c r="C41" s="49">
        <v>40150</v>
      </c>
      <c r="D41" s="49">
        <v>0</v>
      </c>
      <c r="E41" s="49">
        <v>145750</v>
      </c>
      <c r="F41" s="49">
        <v>0</v>
      </c>
      <c r="G41" s="49">
        <v>0</v>
      </c>
      <c r="H41" s="49">
        <v>0</v>
      </c>
      <c r="I41" s="49">
        <v>0</v>
      </c>
      <c r="J41" s="49">
        <v>0</v>
      </c>
      <c r="K41" s="49">
        <v>177000</v>
      </c>
      <c r="L41" s="49">
        <v>3770000</v>
      </c>
      <c r="M41" s="49">
        <v>0</v>
      </c>
      <c r="N41" s="49">
        <v>77400</v>
      </c>
      <c r="O41" s="49">
        <v>0</v>
      </c>
      <c r="P41" s="49">
        <v>0</v>
      </c>
      <c r="Q41" s="49">
        <v>880300</v>
      </c>
      <c r="R41" s="49">
        <v>0</v>
      </c>
      <c r="S41" s="49">
        <v>5867800</v>
      </c>
      <c r="T41" s="49">
        <v>36950</v>
      </c>
      <c r="U41" s="49">
        <v>355900</v>
      </c>
      <c r="V41" s="49">
        <v>0</v>
      </c>
      <c r="W41" s="49">
        <v>0</v>
      </c>
      <c r="X41" s="49">
        <v>748800</v>
      </c>
      <c r="Y41" s="49">
        <v>0</v>
      </c>
      <c r="Z41" s="49">
        <v>15112000</v>
      </c>
      <c r="AA41" s="49">
        <v>0</v>
      </c>
      <c r="AB41" s="49">
        <v>14700800</v>
      </c>
      <c r="AC41" s="50">
        <v>1918367.3469387754</v>
      </c>
      <c r="AE41" s="41">
        <f t="shared" si="1"/>
        <v>1940</v>
      </c>
      <c r="AF41" s="51">
        <f t="shared" si="2"/>
        <v>0</v>
      </c>
      <c r="AG41" s="51">
        <f t="shared" si="3"/>
        <v>2124</v>
      </c>
      <c r="AH41" s="51">
        <f t="shared" si="4"/>
        <v>308716.79999999999</v>
      </c>
      <c r="AI41" s="51">
        <f t="shared" si="5"/>
        <v>207112.37599999999</v>
      </c>
      <c r="AJ41" s="51">
        <f t="shared" si="6"/>
        <v>0</v>
      </c>
      <c r="AK41" s="51">
        <f t="shared" si="7"/>
        <v>2883.5464999999999</v>
      </c>
      <c r="AL41" s="51">
        <f t="shared" si="8"/>
        <v>5177.9049999999997</v>
      </c>
      <c r="AM41" s="51">
        <f t="shared" si="9"/>
        <v>291252.59999999998</v>
      </c>
      <c r="AN41" s="52">
        <f t="shared" si="10"/>
        <v>6138.775510204081</v>
      </c>
      <c r="AO41" s="41"/>
      <c r="AP41" s="41"/>
      <c r="AQ41" s="51">
        <f t="shared" si="11"/>
        <v>823406.00301020395</v>
      </c>
      <c r="AR41" s="43">
        <f t="shared" si="12"/>
        <v>1940</v>
      </c>
      <c r="AS41" s="53">
        <f t="shared" si="13"/>
        <v>0</v>
      </c>
      <c r="AT41" s="53">
        <f t="shared" si="14"/>
        <v>1106.25</v>
      </c>
      <c r="AU41" s="53">
        <f t="shared" si="15"/>
        <v>132307.20000000001</v>
      </c>
      <c r="AV41" s="53">
        <f t="shared" si="16"/>
        <v>80929.225000000006</v>
      </c>
      <c r="AW41" s="53">
        <f t="shared" si="17"/>
        <v>0</v>
      </c>
      <c r="AX41" s="53">
        <f t="shared" si="18"/>
        <v>831.64273000000003</v>
      </c>
      <c r="AY41" s="53">
        <f t="shared" si="19"/>
        <v>2194.2550000000001</v>
      </c>
      <c r="AZ41" s="53">
        <f t="shared" si="20"/>
        <v>92926</v>
      </c>
      <c r="BA41" s="54">
        <f t="shared" si="21"/>
        <v>2302.0408163265301</v>
      </c>
      <c r="BB41" s="43"/>
      <c r="BC41" s="43"/>
      <c r="BD41" s="53">
        <f t="shared" si="22"/>
        <v>312596.61354632652</v>
      </c>
      <c r="BE41" s="45">
        <f t="shared" si="23"/>
        <v>1940</v>
      </c>
      <c r="BF41" s="55">
        <f t="shared" si="24"/>
        <v>0</v>
      </c>
      <c r="BG41" s="55">
        <f t="shared" si="25"/>
        <v>796.5</v>
      </c>
      <c r="BH41" s="55">
        <f t="shared" si="26"/>
        <v>77914.240000000005</v>
      </c>
      <c r="BI41" s="55">
        <f t="shared" si="27"/>
        <v>57337.72</v>
      </c>
      <c r="BJ41" s="55">
        <f t="shared" si="28"/>
        <v>0</v>
      </c>
      <c r="BK41" s="55">
        <f t="shared" si="29"/>
        <v>1037.2254</v>
      </c>
      <c r="BL41" s="55">
        <f t="shared" si="30"/>
        <v>5073.63</v>
      </c>
      <c r="BM41" s="55">
        <f t="shared" si="31"/>
        <v>361525</v>
      </c>
      <c r="BN41" s="55">
        <f t="shared" si="32"/>
        <v>10551.020408163264</v>
      </c>
      <c r="BO41" s="55"/>
      <c r="BP41" s="55"/>
      <c r="BQ41" s="55">
        <f t="shared" si="33"/>
        <v>514235.33580816328</v>
      </c>
      <c r="BS41" s="56">
        <f t="shared" si="34"/>
        <v>823.4060030102039</v>
      </c>
      <c r="BT41" s="57">
        <f t="shared" si="35"/>
        <v>312.59661354632652</v>
      </c>
      <c r="BU41" s="58">
        <f t="shared" si="36"/>
        <v>514.23533580816331</v>
      </c>
      <c r="BW41" s="59">
        <f t="shared" si="37"/>
        <v>139.71657324999998</v>
      </c>
    </row>
    <row r="42" spans="1:75" x14ac:dyDescent="0.2">
      <c r="A42" s="48">
        <v>1941</v>
      </c>
      <c r="B42" s="49">
        <v>2403400</v>
      </c>
      <c r="C42" s="49">
        <v>44900</v>
      </c>
      <c r="D42" s="49">
        <v>0</v>
      </c>
      <c r="E42" s="49">
        <v>90100</v>
      </c>
      <c r="F42" s="49">
        <v>0</v>
      </c>
      <c r="G42" s="49">
        <v>0</v>
      </c>
      <c r="H42" s="49">
        <v>0</v>
      </c>
      <c r="I42" s="49">
        <v>0</v>
      </c>
      <c r="J42" s="49">
        <v>0</v>
      </c>
      <c r="K42" s="49">
        <v>347700</v>
      </c>
      <c r="L42" s="49">
        <v>3431000</v>
      </c>
      <c r="M42" s="49">
        <v>0</v>
      </c>
      <c r="N42" s="49">
        <v>172250</v>
      </c>
      <c r="O42" s="49">
        <v>0</v>
      </c>
      <c r="P42" s="49">
        <v>0</v>
      </c>
      <c r="Q42" s="49">
        <v>931300</v>
      </c>
      <c r="R42" s="49">
        <v>0</v>
      </c>
      <c r="S42" s="49">
        <v>4719100</v>
      </c>
      <c r="T42" s="49">
        <v>32150</v>
      </c>
      <c r="U42" s="49">
        <v>283300</v>
      </c>
      <c r="V42" s="49">
        <v>0</v>
      </c>
      <c r="W42" s="49">
        <v>5900</v>
      </c>
      <c r="X42" s="49">
        <v>645800</v>
      </c>
      <c r="Y42" s="49">
        <v>0</v>
      </c>
      <c r="Z42" s="49">
        <v>13109000</v>
      </c>
      <c r="AA42" s="49">
        <v>0</v>
      </c>
      <c r="AB42" s="49">
        <v>8563850</v>
      </c>
      <c r="AC42" s="50">
        <v>1679773.2426303853</v>
      </c>
      <c r="AE42" s="41">
        <f t="shared" si="1"/>
        <v>1941</v>
      </c>
      <c r="AF42" s="51">
        <f t="shared" si="2"/>
        <v>324.5</v>
      </c>
      <c r="AG42" s="51">
        <f t="shared" si="3"/>
        <v>4172.3999999999996</v>
      </c>
      <c r="AH42" s="51">
        <f t="shared" si="4"/>
        <v>179840.85</v>
      </c>
      <c r="AI42" s="51">
        <f t="shared" si="5"/>
        <v>181930.18400000001</v>
      </c>
      <c r="AJ42" s="51">
        <f t="shared" si="6"/>
        <v>0</v>
      </c>
      <c r="AK42" s="51">
        <f t="shared" si="7"/>
        <v>2864.4349999999999</v>
      </c>
      <c r="AL42" s="51">
        <f t="shared" si="8"/>
        <v>8014.4650000000001</v>
      </c>
      <c r="AM42" s="51">
        <f t="shared" si="9"/>
        <v>253275.6</v>
      </c>
      <c r="AN42" s="52">
        <f t="shared" si="10"/>
        <v>5375.2743764172337</v>
      </c>
      <c r="AO42" s="41"/>
      <c r="AP42" s="41"/>
      <c r="AQ42" s="51">
        <f t="shared" si="11"/>
        <v>635797.70837641729</v>
      </c>
      <c r="AR42" s="43">
        <f t="shared" si="12"/>
        <v>1941</v>
      </c>
      <c r="AS42" s="53">
        <f t="shared" si="13"/>
        <v>70.8</v>
      </c>
      <c r="AT42" s="53">
        <f t="shared" si="14"/>
        <v>2173.125</v>
      </c>
      <c r="AU42" s="53">
        <f t="shared" si="15"/>
        <v>77074.649999999994</v>
      </c>
      <c r="AV42" s="53">
        <f t="shared" si="16"/>
        <v>71761.975000000006</v>
      </c>
      <c r="AW42" s="53">
        <f t="shared" si="17"/>
        <v>0</v>
      </c>
      <c r="AX42" s="53">
        <f t="shared" si="18"/>
        <v>853.16201000000001</v>
      </c>
      <c r="AY42" s="53">
        <f t="shared" si="19"/>
        <v>3174.88</v>
      </c>
      <c r="AZ42" s="53">
        <f t="shared" si="20"/>
        <v>80866.350000000006</v>
      </c>
      <c r="BA42" s="54">
        <f t="shared" si="21"/>
        <v>2015.7278911564622</v>
      </c>
      <c r="BB42" s="43"/>
      <c r="BC42" s="43"/>
      <c r="BD42" s="53">
        <f t="shared" si="22"/>
        <v>237990.66990115645</v>
      </c>
      <c r="BE42" s="45">
        <f t="shared" si="23"/>
        <v>1941</v>
      </c>
      <c r="BF42" s="55">
        <f t="shared" si="24"/>
        <v>118</v>
      </c>
      <c r="BG42" s="55">
        <f t="shared" si="25"/>
        <v>1564.65</v>
      </c>
      <c r="BH42" s="55">
        <f t="shared" si="26"/>
        <v>45388.404999999999</v>
      </c>
      <c r="BI42" s="55">
        <f t="shared" si="27"/>
        <v>51370.81</v>
      </c>
      <c r="BJ42" s="55">
        <f t="shared" si="28"/>
        <v>0</v>
      </c>
      <c r="BK42" s="55">
        <f t="shared" si="29"/>
        <v>1051.9698000000001</v>
      </c>
      <c r="BL42" s="55">
        <f t="shared" si="30"/>
        <v>5181.6059999999998</v>
      </c>
      <c r="BM42" s="55">
        <f t="shared" si="31"/>
        <v>314201.7</v>
      </c>
      <c r="BN42" s="55">
        <f t="shared" si="32"/>
        <v>9238.7528344671191</v>
      </c>
      <c r="BO42" s="55"/>
      <c r="BP42" s="55"/>
      <c r="BQ42" s="55">
        <f t="shared" si="33"/>
        <v>428115.89363446709</v>
      </c>
      <c r="BS42" s="56">
        <f t="shared" si="34"/>
        <v>635.79770837641729</v>
      </c>
      <c r="BT42" s="57">
        <f t="shared" si="35"/>
        <v>237.99066990115645</v>
      </c>
      <c r="BU42" s="58">
        <f t="shared" si="36"/>
        <v>428.11589363446711</v>
      </c>
      <c r="BW42" s="59">
        <f t="shared" si="37"/>
        <v>121.70406750000001</v>
      </c>
    </row>
    <row r="43" spans="1:75" x14ac:dyDescent="0.2">
      <c r="A43" s="48">
        <v>1942</v>
      </c>
      <c r="B43" s="49">
        <v>5574550</v>
      </c>
      <c r="C43" s="49">
        <v>35850</v>
      </c>
      <c r="D43" s="49">
        <v>0</v>
      </c>
      <c r="E43" s="49">
        <v>96950</v>
      </c>
      <c r="F43" s="49">
        <v>0</v>
      </c>
      <c r="G43" s="49">
        <v>0</v>
      </c>
      <c r="H43" s="49">
        <v>0</v>
      </c>
      <c r="I43" s="49">
        <v>0</v>
      </c>
      <c r="J43" s="49">
        <v>0</v>
      </c>
      <c r="K43" s="49">
        <v>373100</v>
      </c>
      <c r="L43" s="49">
        <v>3566000</v>
      </c>
      <c r="M43" s="49">
        <v>0</v>
      </c>
      <c r="N43" s="49">
        <v>392950</v>
      </c>
      <c r="O43" s="49">
        <v>0</v>
      </c>
      <c r="P43" s="49">
        <v>0</v>
      </c>
      <c r="Q43" s="49">
        <v>1256700</v>
      </c>
      <c r="R43" s="49">
        <v>0</v>
      </c>
      <c r="S43" s="49">
        <v>9893650</v>
      </c>
      <c r="T43" s="49">
        <v>37900</v>
      </c>
      <c r="U43" s="49">
        <v>614500</v>
      </c>
      <c r="V43" s="49">
        <v>0</v>
      </c>
      <c r="W43" s="49">
        <v>23700</v>
      </c>
      <c r="X43" s="49">
        <v>649100</v>
      </c>
      <c r="Y43" s="49">
        <v>0</v>
      </c>
      <c r="Z43" s="49">
        <v>16625000</v>
      </c>
      <c r="AA43" s="49">
        <v>0</v>
      </c>
      <c r="AB43" s="49">
        <v>15134600</v>
      </c>
      <c r="AC43" s="50">
        <v>1800952.3809523808</v>
      </c>
      <c r="AE43" s="41">
        <f t="shared" si="1"/>
        <v>1942</v>
      </c>
      <c r="AF43" s="51">
        <f t="shared" si="2"/>
        <v>1303.5</v>
      </c>
      <c r="AG43" s="51">
        <f t="shared" si="3"/>
        <v>4477.2</v>
      </c>
      <c r="AH43" s="51">
        <f t="shared" si="4"/>
        <v>317826.59999999998</v>
      </c>
      <c r="AI43" s="51">
        <f t="shared" si="5"/>
        <v>376866.69199999998</v>
      </c>
      <c r="AJ43" s="51">
        <f t="shared" si="6"/>
        <v>0</v>
      </c>
      <c r="AK43" s="51">
        <f t="shared" si="7"/>
        <v>2767.4814999999999</v>
      </c>
      <c r="AL43" s="51">
        <f t="shared" si="8"/>
        <v>15989.76</v>
      </c>
      <c r="AM43" s="51">
        <f t="shared" si="9"/>
        <v>318144.90000000002</v>
      </c>
      <c r="AN43" s="52">
        <f t="shared" si="10"/>
        <v>5763.0476190476193</v>
      </c>
      <c r="AO43" s="41"/>
      <c r="AP43" s="41"/>
      <c r="AQ43" s="51">
        <f t="shared" si="11"/>
        <v>1043139.1811190476</v>
      </c>
      <c r="AR43" s="43">
        <f t="shared" si="12"/>
        <v>1942</v>
      </c>
      <c r="AS43" s="53">
        <f t="shared" si="13"/>
        <v>284.39999999999998</v>
      </c>
      <c r="AT43" s="53">
        <f t="shared" si="14"/>
        <v>2331.875</v>
      </c>
      <c r="AU43" s="53">
        <f t="shared" si="15"/>
        <v>136211.4</v>
      </c>
      <c r="AV43" s="53">
        <f t="shared" si="16"/>
        <v>149116.57</v>
      </c>
      <c r="AW43" s="53">
        <f t="shared" si="17"/>
        <v>0</v>
      </c>
      <c r="AX43" s="53">
        <f t="shared" si="18"/>
        <v>783.70506</v>
      </c>
      <c r="AY43" s="53">
        <f t="shared" si="19"/>
        <v>6064.7349999999997</v>
      </c>
      <c r="AZ43" s="53">
        <f t="shared" si="20"/>
        <v>101299.35</v>
      </c>
      <c r="BA43" s="54">
        <f t="shared" si="21"/>
        <v>2161.1428571428569</v>
      </c>
      <c r="BB43" s="43"/>
      <c r="BC43" s="43"/>
      <c r="BD43" s="53">
        <f t="shared" si="22"/>
        <v>398253.17791714286</v>
      </c>
      <c r="BE43" s="45">
        <f t="shared" si="23"/>
        <v>1942</v>
      </c>
      <c r="BF43" s="55">
        <f t="shared" si="24"/>
        <v>474</v>
      </c>
      <c r="BG43" s="55">
        <f t="shared" si="25"/>
        <v>1678.95</v>
      </c>
      <c r="BH43" s="55">
        <f t="shared" si="26"/>
        <v>80213.38</v>
      </c>
      <c r="BI43" s="55">
        <f t="shared" si="27"/>
        <v>107018.98</v>
      </c>
      <c r="BJ43" s="55">
        <f t="shared" si="28"/>
        <v>0</v>
      </c>
      <c r="BK43" s="55">
        <f t="shared" si="29"/>
        <v>983.90880000000004</v>
      </c>
      <c r="BL43" s="55">
        <f t="shared" si="30"/>
        <v>7689.7420000000002</v>
      </c>
      <c r="BM43" s="55">
        <f t="shared" si="31"/>
        <v>395569.2</v>
      </c>
      <c r="BN43" s="55">
        <f t="shared" si="32"/>
        <v>9905.2380952380954</v>
      </c>
      <c r="BO43" s="55"/>
      <c r="BP43" s="55"/>
      <c r="BQ43" s="55">
        <f t="shared" si="33"/>
        <v>603533.39889523806</v>
      </c>
      <c r="BS43" s="56">
        <f t="shared" si="34"/>
        <v>1043.1391811190476</v>
      </c>
      <c r="BT43" s="57">
        <f t="shared" si="35"/>
        <v>398.25317791714286</v>
      </c>
      <c r="BU43" s="58">
        <f t="shared" si="36"/>
        <v>603.53339889523807</v>
      </c>
      <c r="BW43" s="59">
        <f t="shared" si="37"/>
        <v>154.80599075000001</v>
      </c>
    </row>
    <row r="44" spans="1:75" x14ac:dyDescent="0.2">
      <c r="A44" s="48">
        <v>1943</v>
      </c>
      <c r="B44" s="49">
        <v>4536150</v>
      </c>
      <c r="C44" s="49">
        <v>32900</v>
      </c>
      <c r="D44" s="49">
        <v>0</v>
      </c>
      <c r="E44" s="49">
        <v>116200</v>
      </c>
      <c r="F44" s="49">
        <v>0</v>
      </c>
      <c r="G44" s="49">
        <v>1000</v>
      </c>
      <c r="H44" s="49">
        <v>0</v>
      </c>
      <c r="I44" s="49">
        <v>0</v>
      </c>
      <c r="J44" s="49">
        <v>0</v>
      </c>
      <c r="K44" s="49">
        <v>203300</v>
      </c>
      <c r="L44" s="49">
        <v>3270000</v>
      </c>
      <c r="M44" s="49">
        <v>0</v>
      </c>
      <c r="N44" s="49">
        <v>468200</v>
      </c>
      <c r="O44" s="49">
        <v>0</v>
      </c>
      <c r="P44" s="49">
        <v>0</v>
      </c>
      <c r="Q44" s="49">
        <v>613650</v>
      </c>
      <c r="R44" s="49">
        <v>0</v>
      </c>
      <c r="S44" s="49">
        <v>7118650</v>
      </c>
      <c r="T44" s="49">
        <v>36500</v>
      </c>
      <c r="U44" s="49">
        <v>162000</v>
      </c>
      <c r="V44" s="49">
        <v>0</v>
      </c>
      <c r="W44" s="49">
        <v>14800</v>
      </c>
      <c r="X44" s="49">
        <v>430400</v>
      </c>
      <c r="Y44" s="49">
        <v>2450</v>
      </c>
      <c r="Z44" s="49">
        <v>17409000</v>
      </c>
      <c r="AA44" s="49">
        <v>0</v>
      </c>
      <c r="AB44" s="49">
        <v>7711450</v>
      </c>
      <c r="AC44" s="50">
        <v>1811746.0317460317</v>
      </c>
      <c r="AE44" s="41">
        <f t="shared" si="1"/>
        <v>1943</v>
      </c>
      <c r="AF44" s="51">
        <f t="shared" si="2"/>
        <v>814</v>
      </c>
      <c r="AG44" s="51">
        <f t="shared" si="3"/>
        <v>2439.6</v>
      </c>
      <c r="AH44" s="51">
        <f t="shared" si="4"/>
        <v>161940.45000000001</v>
      </c>
      <c r="AI44" s="51">
        <f t="shared" si="5"/>
        <v>270269.17800000001</v>
      </c>
      <c r="AJ44" s="51">
        <f t="shared" si="6"/>
        <v>33.898305084745758</v>
      </c>
      <c r="AK44" s="51">
        <f t="shared" si="7"/>
        <v>2607.2629999999999</v>
      </c>
      <c r="AL44" s="51">
        <f t="shared" si="8"/>
        <v>18462.255000000001</v>
      </c>
      <c r="AM44" s="51">
        <f t="shared" si="9"/>
        <v>331337.7</v>
      </c>
      <c r="AN44" s="52">
        <f t="shared" si="10"/>
        <v>5797.5873015873021</v>
      </c>
      <c r="AO44" s="41"/>
      <c r="AP44" s="41"/>
      <c r="AQ44" s="51">
        <f t="shared" si="11"/>
        <v>793701.93160667212</v>
      </c>
      <c r="AR44" s="43">
        <f t="shared" si="12"/>
        <v>1943</v>
      </c>
      <c r="AS44" s="53">
        <f t="shared" si="13"/>
        <v>177.6</v>
      </c>
      <c r="AT44" s="53">
        <f t="shared" si="14"/>
        <v>1270.625</v>
      </c>
      <c r="AU44" s="53">
        <f t="shared" si="15"/>
        <v>69403.05</v>
      </c>
      <c r="AV44" s="53">
        <f t="shared" si="16"/>
        <v>106869.27250000001</v>
      </c>
      <c r="AW44" s="53">
        <f t="shared" si="17"/>
        <v>16.0142144</v>
      </c>
      <c r="AX44" s="53">
        <f t="shared" si="18"/>
        <v>733.62110000000007</v>
      </c>
      <c r="AY44" s="53">
        <f t="shared" si="19"/>
        <v>6874.3050000000003</v>
      </c>
      <c r="AZ44" s="53">
        <f t="shared" si="20"/>
        <v>105333.75</v>
      </c>
      <c r="BA44" s="54">
        <f t="shared" si="21"/>
        <v>2174.0952380952381</v>
      </c>
      <c r="BB44" s="43"/>
      <c r="BC44" s="43"/>
      <c r="BD44" s="53">
        <f t="shared" si="22"/>
        <v>292852.33305249526</v>
      </c>
      <c r="BE44" s="45">
        <f t="shared" si="23"/>
        <v>1943</v>
      </c>
      <c r="BF44" s="55">
        <f t="shared" si="24"/>
        <v>296</v>
      </c>
      <c r="BG44" s="55">
        <f t="shared" si="25"/>
        <v>914.85</v>
      </c>
      <c r="BH44" s="55">
        <f t="shared" si="26"/>
        <v>40870.684999999998</v>
      </c>
      <c r="BI44" s="55">
        <f t="shared" si="27"/>
        <v>77149.235000000001</v>
      </c>
      <c r="BJ44" s="55">
        <f t="shared" si="28"/>
        <v>7.919999999999999</v>
      </c>
      <c r="BK44" s="55">
        <f t="shared" si="29"/>
        <v>923.178</v>
      </c>
      <c r="BL44" s="55">
        <f t="shared" si="30"/>
        <v>7922.0820000000003</v>
      </c>
      <c r="BM44" s="55">
        <f t="shared" si="31"/>
        <v>412506</v>
      </c>
      <c r="BN44" s="55">
        <f t="shared" si="32"/>
        <v>9964.6031746031749</v>
      </c>
      <c r="BO44" s="55"/>
      <c r="BP44" s="55"/>
      <c r="BQ44" s="55">
        <f t="shared" si="33"/>
        <v>550554.55317460315</v>
      </c>
      <c r="BS44" s="56">
        <f t="shared" si="34"/>
        <v>793.70193160667213</v>
      </c>
      <c r="BT44" s="57">
        <f t="shared" si="35"/>
        <v>292.85233305249528</v>
      </c>
      <c r="BU44" s="58">
        <f t="shared" si="36"/>
        <v>550.55455317460314</v>
      </c>
      <c r="BW44" s="59">
        <f t="shared" si="37"/>
        <v>161.40998149999999</v>
      </c>
    </row>
    <row r="45" spans="1:75" x14ac:dyDescent="0.2">
      <c r="A45" s="48">
        <v>1944</v>
      </c>
      <c r="B45" s="49">
        <v>4078800</v>
      </c>
      <c r="C45" s="49">
        <v>32900</v>
      </c>
      <c r="D45" s="49">
        <v>0</v>
      </c>
      <c r="E45" s="49">
        <v>102750</v>
      </c>
      <c r="F45" s="49">
        <v>0</v>
      </c>
      <c r="G45" s="49">
        <v>2800</v>
      </c>
      <c r="H45" s="49">
        <v>0</v>
      </c>
      <c r="I45" s="49">
        <v>0</v>
      </c>
      <c r="J45" s="49">
        <v>0</v>
      </c>
      <c r="K45" s="49">
        <v>303800</v>
      </c>
      <c r="L45" s="49">
        <v>3448000</v>
      </c>
      <c r="M45" s="49">
        <v>0</v>
      </c>
      <c r="N45" s="49">
        <v>225700</v>
      </c>
      <c r="O45" s="49">
        <v>0</v>
      </c>
      <c r="P45" s="49">
        <v>0</v>
      </c>
      <c r="Q45" s="49">
        <v>999150</v>
      </c>
      <c r="R45" s="49">
        <v>0</v>
      </c>
      <c r="S45" s="49">
        <v>7310150</v>
      </c>
      <c r="T45" s="49">
        <v>26950</v>
      </c>
      <c r="U45" s="49">
        <v>215900</v>
      </c>
      <c r="V45" s="49">
        <v>0</v>
      </c>
      <c r="W45" s="49">
        <v>18400</v>
      </c>
      <c r="X45" s="49">
        <v>513700</v>
      </c>
      <c r="Y45" s="49">
        <v>3900</v>
      </c>
      <c r="Z45" s="49">
        <v>15351000</v>
      </c>
      <c r="AA45" s="49">
        <v>0</v>
      </c>
      <c r="AB45" s="49">
        <v>11291450</v>
      </c>
      <c r="AC45" s="50">
        <v>2003945.5782312925</v>
      </c>
      <c r="AE45" s="41">
        <f t="shared" si="1"/>
        <v>1944</v>
      </c>
      <c r="AF45" s="51">
        <f t="shared" si="2"/>
        <v>1012</v>
      </c>
      <c r="AG45" s="51">
        <f t="shared" si="3"/>
        <v>3645.6</v>
      </c>
      <c r="AH45" s="51">
        <f t="shared" si="4"/>
        <v>237120.45</v>
      </c>
      <c r="AI45" s="51">
        <f t="shared" si="5"/>
        <v>275452.99</v>
      </c>
      <c r="AJ45" s="51">
        <f t="shared" si="6"/>
        <v>94.91525423728811</v>
      </c>
      <c r="AK45" s="51">
        <f t="shared" si="7"/>
        <v>2232.1390000000001</v>
      </c>
      <c r="AL45" s="51">
        <f t="shared" si="8"/>
        <v>9858.7350000000006</v>
      </c>
      <c r="AM45" s="51">
        <f t="shared" si="9"/>
        <v>294370.5</v>
      </c>
      <c r="AN45" s="52">
        <f t="shared" si="10"/>
        <v>6412.6258503401359</v>
      </c>
      <c r="AO45" s="41"/>
      <c r="AP45" s="41"/>
      <c r="AQ45" s="51">
        <f t="shared" si="11"/>
        <v>830199.95510457747</v>
      </c>
      <c r="AR45" s="43">
        <f t="shared" si="12"/>
        <v>1944</v>
      </c>
      <c r="AS45" s="53">
        <f t="shared" si="13"/>
        <v>220.8</v>
      </c>
      <c r="AT45" s="53">
        <f t="shared" si="14"/>
        <v>1898.75</v>
      </c>
      <c r="AU45" s="53">
        <f t="shared" si="15"/>
        <v>101623.05</v>
      </c>
      <c r="AV45" s="53">
        <f t="shared" si="16"/>
        <v>108496.4725</v>
      </c>
      <c r="AW45" s="53">
        <f t="shared" si="17"/>
        <v>44.839800320000002</v>
      </c>
      <c r="AX45" s="53">
        <f t="shared" si="18"/>
        <v>653.57872999999995</v>
      </c>
      <c r="AY45" s="53">
        <f t="shared" si="19"/>
        <v>3793.875</v>
      </c>
      <c r="AZ45" s="53">
        <f t="shared" si="20"/>
        <v>93785.05</v>
      </c>
      <c r="BA45" s="54">
        <f t="shared" si="21"/>
        <v>2404.7346938775509</v>
      </c>
      <c r="BB45" s="43"/>
      <c r="BC45" s="43"/>
      <c r="BD45" s="53">
        <f t="shared" si="22"/>
        <v>312921.15072419762</v>
      </c>
      <c r="BE45" s="45">
        <f t="shared" si="23"/>
        <v>1944</v>
      </c>
      <c r="BF45" s="55">
        <f t="shared" si="24"/>
        <v>368</v>
      </c>
      <c r="BG45" s="55">
        <f t="shared" si="25"/>
        <v>1367.1</v>
      </c>
      <c r="BH45" s="55">
        <f t="shared" si="26"/>
        <v>59844.684999999998</v>
      </c>
      <c r="BI45" s="55">
        <f t="shared" si="27"/>
        <v>77939.94</v>
      </c>
      <c r="BJ45" s="55">
        <f t="shared" si="28"/>
        <v>22.175999999999995</v>
      </c>
      <c r="BK45" s="55">
        <f t="shared" si="29"/>
        <v>810.75540000000001</v>
      </c>
      <c r="BL45" s="55">
        <f t="shared" si="30"/>
        <v>5441.88</v>
      </c>
      <c r="BM45" s="55">
        <f t="shared" si="31"/>
        <v>365830.6</v>
      </c>
      <c r="BN45" s="55">
        <f t="shared" si="32"/>
        <v>11021.70068027211</v>
      </c>
      <c r="BO45" s="55"/>
      <c r="BP45" s="55"/>
      <c r="BQ45" s="55">
        <f t="shared" si="33"/>
        <v>522646.83708027209</v>
      </c>
      <c r="BS45" s="56">
        <f t="shared" si="34"/>
        <v>830.1999551045775</v>
      </c>
      <c r="BT45" s="57">
        <f t="shared" si="35"/>
        <v>312.92115072419762</v>
      </c>
      <c r="BU45" s="58">
        <f t="shared" si="36"/>
        <v>522.64683708027212</v>
      </c>
      <c r="BW45" s="59">
        <f t="shared" si="37"/>
        <v>142.5897195</v>
      </c>
    </row>
    <row r="46" spans="1:75" x14ac:dyDescent="0.2">
      <c r="A46" s="48">
        <v>1945</v>
      </c>
      <c r="B46" s="49">
        <v>3239450</v>
      </c>
      <c r="C46" s="49">
        <v>29850</v>
      </c>
      <c r="D46" s="49">
        <v>0</v>
      </c>
      <c r="E46" s="49">
        <v>93800</v>
      </c>
      <c r="F46" s="49">
        <v>0</v>
      </c>
      <c r="G46" s="49">
        <v>3800</v>
      </c>
      <c r="H46" s="49">
        <v>0</v>
      </c>
      <c r="I46" s="49">
        <v>0</v>
      </c>
      <c r="J46" s="49">
        <v>0</v>
      </c>
      <c r="K46" s="49">
        <v>269800</v>
      </c>
      <c r="L46" s="49">
        <v>2781000</v>
      </c>
      <c r="M46" s="49">
        <v>0</v>
      </c>
      <c r="N46" s="49">
        <v>158200</v>
      </c>
      <c r="O46" s="49">
        <v>0</v>
      </c>
      <c r="P46" s="49">
        <v>0</v>
      </c>
      <c r="Q46" s="49">
        <v>824500</v>
      </c>
      <c r="R46" s="49">
        <v>0</v>
      </c>
      <c r="S46" s="49">
        <v>5417100</v>
      </c>
      <c r="T46" s="49">
        <v>36250</v>
      </c>
      <c r="U46" s="49">
        <v>148900</v>
      </c>
      <c r="V46" s="49">
        <v>0</v>
      </c>
      <c r="W46" s="49">
        <v>22900</v>
      </c>
      <c r="X46" s="49">
        <v>561300</v>
      </c>
      <c r="Y46" s="49">
        <v>1400</v>
      </c>
      <c r="Z46" s="49">
        <v>17493000</v>
      </c>
      <c r="AA46" s="49">
        <v>0</v>
      </c>
      <c r="AB46" s="49">
        <v>8609550</v>
      </c>
      <c r="AC46" s="50">
        <v>1445351.4739229025</v>
      </c>
      <c r="AE46" s="41">
        <f t="shared" si="1"/>
        <v>1945</v>
      </c>
      <c r="AF46" s="51">
        <f t="shared" si="2"/>
        <v>1259.5</v>
      </c>
      <c r="AG46" s="51">
        <f t="shared" si="3"/>
        <v>3237.6</v>
      </c>
      <c r="AH46" s="51">
        <f t="shared" si="4"/>
        <v>180800.55</v>
      </c>
      <c r="AI46" s="51">
        <f t="shared" si="5"/>
        <v>209740.43599999999</v>
      </c>
      <c r="AJ46" s="51">
        <f t="shared" si="6"/>
        <v>128.81355932203388</v>
      </c>
      <c r="AK46" s="51">
        <f t="shared" si="7"/>
        <v>2488.6495</v>
      </c>
      <c r="AL46" s="51">
        <f t="shared" si="8"/>
        <v>7407.21</v>
      </c>
      <c r="AM46" s="51">
        <f t="shared" si="9"/>
        <v>330967.8</v>
      </c>
      <c r="AN46" s="52">
        <f t="shared" si="10"/>
        <v>4625.1247165532886</v>
      </c>
      <c r="AO46" s="41"/>
      <c r="AP46" s="41"/>
      <c r="AQ46" s="51">
        <f t="shared" si="11"/>
        <v>740655.68377587537</v>
      </c>
      <c r="AR46" s="43">
        <f t="shared" si="12"/>
        <v>1945</v>
      </c>
      <c r="AS46" s="53">
        <f t="shared" si="13"/>
        <v>274.8</v>
      </c>
      <c r="AT46" s="53">
        <f t="shared" si="14"/>
        <v>1686.25</v>
      </c>
      <c r="AU46" s="53">
        <f t="shared" si="15"/>
        <v>77485.95</v>
      </c>
      <c r="AV46" s="53">
        <f t="shared" si="16"/>
        <v>82828.37000000001</v>
      </c>
      <c r="AW46" s="53">
        <f t="shared" si="17"/>
        <v>60.854014720000002</v>
      </c>
      <c r="AX46" s="53">
        <f t="shared" si="18"/>
        <v>691.87575000000004</v>
      </c>
      <c r="AY46" s="53">
        <f t="shared" si="19"/>
        <v>2922.11</v>
      </c>
      <c r="AZ46" s="53">
        <f t="shared" si="20"/>
        <v>105034.35</v>
      </c>
      <c r="BA46" s="54">
        <f t="shared" si="21"/>
        <v>1734.4217687074829</v>
      </c>
      <c r="BB46" s="43"/>
      <c r="BC46" s="43"/>
      <c r="BD46" s="53">
        <f t="shared" si="22"/>
        <v>272718.98153342749</v>
      </c>
      <c r="BE46" s="45">
        <f t="shared" si="23"/>
        <v>1945</v>
      </c>
      <c r="BF46" s="55">
        <f t="shared" si="24"/>
        <v>458</v>
      </c>
      <c r="BG46" s="55">
        <f t="shared" si="25"/>
        <v>1214.0999999999999</v>
      </c>
      <c r="BH46" s="55">
        <f t="shared" si="26"/>
        <v>45630.614999999998</v>
      </c>
      <c r="BI46" s="55">
        <f t="shared" si="27"/>
        <v>59678.505000000005</v>
      </c>
      <c r="BJ46" s="55">
        <f t="shared" si="28"/>
        <v>30.095999999999997</v>
      </c>
      <c r="BK46" s="55">
        <f t="shared" si="29"/>
        <v>874.48500000000001</v>
      </c>
      <c r="BL46" s="55">
        <f t="shared" si="30"/>
        <v>4763.8580000000002</v>
      </c>
      <c r="BM46" s="55">
        <f t="shared" si="31"/>
        <v>412628.7</v>
      </c>
      <c r="BN46" s="55">
        <f t="shared" si="32"/>
        <v>7949.4331065759643</v>
      </c>
      <c r="BO46" s="55"/>
      <c r="BP46" s="55"/>
      <c r="BQ46" s="55">
        <f t="shared" si="33"/>
        <v>533227.79210657603</v>
      </c>
      <c r="BS46" s="56">
        <f t="shared" si="34"/>
        <v>740.65568377587533</v>
      </c>
      <c r="BT46" s="57">
        <f t="shared" si="35"/>
        <v>272.7189815334275</v>
      </c>
      <c r="BU46" s="58">
        <f t="shared" si="36"/>
        <v>533.22779210657598</v>
      </c>
      <c r="BW46" s="59">
        <f t="shared" si="37"/>
        <v>162.56477475</v>
      </c>
    </row>
    <row r="47" spans="1:75" x14ac:dyDescent="0.2">
      <c r="A47" s="48">
        <v>1946</v>
      </c>
      <c r="B47" s="49">
        <v>3197300</v>
      </c>
      <c r="C47" s="49">
        <v>37150</v>
      </c>
      <c r="D47" s="49">
        <v>0</v>
      </c>
      <c r="E47" s="49">
        <v>86150</v>
      </c>
      <c r="F47" s="49">
        <v>0</v>
      </c>
      <c r="G47" s="49">
        <v>5900</v>
      </c>
      <c r="H47" s="49">
        <v>0</v>
      </c>
      <c r="I47" s="49">
        <v>0</v>
      </c>
      <c r="J47" s="49">
        <v>0</v>
      </c>
      <c r="K47" s="49">
        <v>279800</v>
      </c>
      <c r="L47" s="49">
        <v>3015000</v>
      </c>
      <c r="M47" s="49">
        <v>0</v>
      </c>
      <c r="N47" s="49">
        <v>172100</v>
      </c>
      <c r="O47" s="49">
        <v>0</v>
      </c>
      <c r="P47" s="49">
        <v>0</v>
      </c>
      <c r="Q47" s="49">
        <v>972000</v>
      </c>
      <c r="R47" s="49">
        <v>0</v>
      </c>
      <c r="S47" s="49">
        <v>5564900</v>
      </c>
      <c r="T47" s="49">
        <v>55650</v>
      </c>
      <c r="U47" s="49">
        <v>220500</v>
      </c>
      <c r="V47" s="49">
        <v>0</v>
      </c>
      <c r="W47" s="49">
        <v>29200</v>
      </c>
      <c r="X47" s="49">
        <v>667500</v>
      </c>
      <c r="Y47" s="49">
        <v>5900</v>
      </c>
      <c r="Z47" s="49">
        <v>14406000</v>
      </c>
      <c r="AA47" s="49">
        <v>0</v>
      </c>
      <c r="AB47" s="49">
        <v>11200950</v>
      </c>
      <c r="AC47" s="50">
        <v>1893696.1451247165</v>
      </c>
      <c r="AE47" s="41">
        <f t="shared" si="1"/>
        <v>1946</v>
      </c>
      <c r="AF47" s="51">
        <f t="shared" si="2"/>
        <v>1606</v>
      </c>
      <c r="AG47" s="51">
        <f t="shared" si="3"/>
        <v>3357.6</v>
      </c>
      <c r="AH47" s="51">
        <f t="shared" si="4"/>
        <v>235219.95</v>
      </c>
      <c r="AI47" s="51">
        <f t="shared" si="5"/>
        <v>216772.88399999999</v>
      </c>
      <c r="AJ47" s="51">
        <f t="shared" si="6"/>
        <v>199.99999999999997</v>
      </c>
      <c r="AK47" s="51">
        <f t="shared" si="7"/>
        <v>3511.0725000000002</v>
      </c>
      <c r="AL47" s="51">
        <f t="shared" si="8"/>
        <v>8162.4949999999999</v>
      </c>
      <c r="AM47" s="51">
        <f t="shared" si="9"/>
        <v>275388.3</v>
      </c>
      <c r="AN47" s="52">
        <f t="shared" si="10"/>
        <v>6059.827664399093</v>
      </c>
      <c r="AO47" s="41"/>
      <c r="AP47" s="41"/>
      <c r="AQ47" s="51">
        <f t="shared" si="11"/>
        <v>750278.12916439911</v>
      </c>
      <c r="AR47" s="43">
        <f t="shared" si="12"/>
        <v>1946</v>
      </c>
      <c r="AS47" s="53">
        <f t="shared" si="13"/>
        <v>350.4</v>
      </c>
      <c r="AT47" s="53">
        <f t="shared" si="14"/>
        <v>1748.75</v>
      </c>
      <c r="AU47" s="53">
        <f t="shared" si="15"/>
        <v>100808.55</v>
      </c>
      <c r="AV47" s="53">
        <f t="shared" si="16"/>
        <v>85627.410000000018</v>
      </c>
      <c r="AW47" s="53">
        <f t="shared" si="17"/>
        <v>94.483864960000005</v>
      </c>
      <c r="AX47" s="53">
        <f t="shared" si="18"/>
        <v>949.37491</v>
      </c>
      <c r="AY47" s="53">
        <f t="shared" si="19"/>
        <v>3244.1550000000002</v>
      </c>
      <c r="AZ47" s="53">
        <f t="shared" si="20"/>
        <v>87658.5</v>
      </c>
      <c r="BA47" s="54">
        <f t="shared" si="21"/>
        <v>2272.4353741496598</v>
      </c>
      <c r="BB47" s="43"/>
      <c r="BC47" s="43"/>
      <c r="BD47" s="53">
        <f t="shared" si="22"/>
        <v>282754.0591491097</v>
      </c>
      <c r="BE47" s="45">
        <f t="shared" si="23"/>
        <v>1946</v>
      </c>
      <c r="BF47" s="55">
        <f t="shared" si="24"/>
        <v>584</v>
      </c>
      <c r="BG47" s="55">
        <f t="shared" si="25"/>
        <v>1259.0999999999999</v>
      </c>
      <c r="BH47" s="55">
        <f t="shared" si="26"/>
        <v>59365.035000000003</v>
      </c>
      <c r="BI47" s="55">
        <f t="shared" si="27"/>
        <v>61591.17</v>
      </c>
      <c r="BJ47" s="55">
        <f t="shared" si="28"/>
        <v>46.727999999999994</v>
      </c>
      <c r="BK47" s="55">
        <f t="shared" si="29"/>
        <v>1212.3618000000001</v>
      </c>
      <c r="BL47" s="55">
        <f t="shared" si="30"/>
        <v>5274.0039999999999</v>
      </c>
      <c r="BM47" s="55">
        <f t="shared" si="31"/>
        <v>342493.5</v>
      </c>
      <c r="BN47" s="55">
        <f t="shared" si="32"/>
        <v>10415.328798185941</v>
      </c>
      <c r="BO47" s="55"/>
      <c r="BP47" s="55"/>
      <c r="BQ47" s="55">
        <f t="shared" si="33"/>
        <v>482241.22759818588</v>
      </c>
      <c r="BS47" s="56">
        <f t="shared" si="34"/>
        <v>750.27812916439916</v>
      </c>
      <c r="BT47" s="57">
        <f t="shared" si="35"/>
        <v>282.75405914910971</v>
      </c>
      <c r="BU47" s="58">
        <f t="shared" si="36"/>
        <v>482.2412275981859</v>
      </c>
      <c r="BW47" s="59">
        <f t="shared" si="37"/>
        <v>135.17643624999999</v>
      </c>
    </row>
    <row r="48" spans="1:75" x14ac:dyDescent="0.2">
      <c r="A48" s="48">
        <v>1947</v>
      </c>
      <c r="B48" s="49">
        <v>3045500</v>
      </c>
      <c r="C48" s="49">
        <v>35000</v>
      </c>
      <c r="D48" s="49">
        <v>0</v>
      </c>
      <c r="E48" s="49">
        <v>91000</v>
      </c>
      <c r="F48" s="49">
        <v>0</v>
      </c>
      <c r="G48" s="49">
        <v>9900</v>
      </c>
      <c r="H48" s="49">
        <v>0</v>
      </c>
      <c r="I48" s="49">
        <v>0</v>
      </c>
      <c r="J48" s="49">
        <v>0</v>
      </c>
      <c r="K48" s="49">
        <v>175400</v>
      </c>
      <c r="L48" s="49">
        <v>2808000</v>
      </c>
      <c r="M48" s="49">
        <v>0</v>
      </c>
      <c r="N48" s="49">
        <v>351050</v>
      </c>
      <c r="O48" s="49">
        <v>0</v>
      </c>
      <c r="P48" s="49">
        <v>0</v>
      </c>
      <c r="Q48" s="49">
        <v>616900</v>
      </c>
      <c r="R48" s="49">
        <v>0</v>
      </c>
      <c r="S48" s="49">
        <v>4167450</v>
      </c>
      <c r="T48" s="49">
        <v>42450</v>
      </c>
      <c r="U48" s="49">
        <v>346300</v>
      </c>
      <c r="V48" s="49">
        <v>0</v>
      </c>
      <c r="W48" s="49">
        <v>30200</v>
      </c>
      <c r="X48" s="49">
        <v>549500</v>
      </c>
      <c r="Y48" s="49">
        <v>7300</v>
      </c>
      <c r="Z48" s="49">
        <v>15790000</v>
      </c>
      <c r="AA48" s="49">
        <v>0</v>
      </c>
      <c r="AB48" s="49">
        <v>9211550</v>
      </c>
      <c r="AC48" s="50">
        <v>1724126.9841269841</v>
      </c>
      <c r="AE48" s="41">
        <f t="shared" si="1"/>
        <v>1947</v>
      </c>
      <c r="AF48" s="51">
        <f t="shared" si="2"/>
        <v>1661</v>
      </c>
      <c r="AG48" s="51">
        <f t="shared" si="3"/>
        <v>2104.8000000000002</v>
      </c>
      <c r="AH48" s="51">
        <f t="shared" si="4"/>
        <v>193442.55</v>
      </c>
      <c r="AI48" s="51">
        <f t="shared" si="5"/>
        <v>174874.136</v>
      </c>
      <c r="AJ48" s="51">
        <f t="shared" si="6"/>
        <v>335.59322033898297</v>
      </c>
      <c r="AK48" s="51">
        <f t="shared" si="7"/>
        <v>2915.886</v>
      </c>
      <c r="AL48" s="51">
        <f t="shared" si="8"/>
        <v>14427.995000000001</v>
      </c>
      <c r="AM48" s="51">
        <f t="shared" si="9"/>
        <v>299908.2</v>
      </c>
      <c r="AN48" s="52">
        <f t="shared" si="10"/>
        <v>5517.2063492063498</v>
      </c>
      <c r="AO48" s="41"/>
      <c r="AP48" s="41"/>
      <c r="AQ48" s="51">
        <f t="shared" si="11"/>
        <v>695187.36656954535</v>
      </c>
      <c r="AR48" s="43">
        <f t="shared" si="12"/>
        <v>1947</v>
      </c>
      <c r="AS48" s="53">
        <f t="shared" si="13"/>
        <v>362.4</v>
      </c>
      <c r="AT48" s="53">
        <f t="shared" si="14"/>
        <v>1096.25</v>
      </c>
      <c r="AU48" s="53">
        <f t="shared" si="15"/>
        <v>82903.95</v>
      </c>
      <c r="AV48" s="53">
        <f t="shared" si="16"/>
        <v>70065.365000000005</v>
      </c>
      <c r="AW48" s="53">
        <f t="shared" si="17"/>
        <v>158.54072256000001</v>
      </c>
      <c r="AX48" s="53">
        <f t="shared" si="18"/>
        <v>810.79043000000001</v>
      </c>
      <c r="AY48" s="53">
        <f t="shared" si="19"/>
        <v>5466.41</v>
      </c>
      <c r="AZ48" s="53">
        <f t="shared" si="20"/>
        <v>95285.3</v>
      </c>
      <c r="BA48" s="54">
        <f t="shared" si="21"/>
        <v>2068.9523809523807</v>
      </c>
      <c r="BB48" s="43"/>
      <c r="BC48" s="43"/>
      <c r="BD48" s="53">
        <f t="shared" si="22"/>
        <v>258217.95853351237</v>
      </c>
      <c r="BE48" s="45">
        <f t="shared" si="23"/>
        <v>1947</v>
      </c>
      <c r="BF48" s="55">
        <f t="shared" si="24"/>
        <v>604</v>
      </c>
      <c r="BG48" s="55">
        <f t="shared" si="25"/>
        <v>789.3</v>
      </c>
      <c r="BH48" s="55">
        <f t="shared" si="26"/>
        <v>48821.214999999997</v>
      </c>
      <c r="BI48" s="55">
        <f t="shared" si="27"/>
        <v>50783.925000000003</v>
      </c>
      <c r="BJ48" s="55">
        <f t="shared" si="28"/>
        <v>78.407999999999987</v>
      </c>
      <c r="BK48" s="55">
        <f t="shared" si="29"/>
        <v>1024.7214000000001</v>
      </c>
      <c r="BL48" s="55">
        <f t="shared" si="30"/>
        <v>6866.76</v>
      </c>
      <c r="BM48" s="55">
        <f t="shared" si="31"/>
        <v>373559.6</v>
      </c>
      <c r="BN48" s="55">
        <f t="shared" si="32"/>
        <v>9482.6984126984116</v>
      </c>
      <c r="BO48" s="55"/>
      <c r="BP48" s="55"/>
      <c r="BQ48" s="55">
        <f t="shared" si="33"/>
        <v>492010.62781269837</v>
      </c>
      <c r="BS48" s="56">
        <f t="shared" si="34"/>
        <v>695.18736656954536</v>
      </c>
      <c r="BT48" s="57">
        <f t="shared" si="35"/>
        <v>258.21795853351239</v>
      </c>
      <c r="BU48" s="58">
        <f t="shared" si="36"/>
        <v>492.01062781269837</v>
      </c>
      <c r="BW48" s="59">
        <f t="shared" si="37"/>
        <v>147.597443</v>
      </c>
    </row>
    <row r="49" spans="1:75" x14ac:dyDescent="0.2">
      <c r="A49" s="48">
        <v>1948</v>
      </c>
      <c r="B49" s="49">
        <v>3314850</v>
      </c>
      <c r="C49" s="49">
        <v>39050</v>
      </c>
      <c r="D49" s="49">
        <v>0</v>
      </c>
      <c r="E49" s="49">
        <v>67950</v>
      </c>
      <c r="F49" s="49">
        <v>0</v>
      </c>
      <c r="G49" s="49">
        <v>29000</v>
      </c>
      <c r="H49" s="49">
        <v>0</v>
      </c>
      <c r="I49" s="49">
        <v>0</v>
      </c>
      <c r="J49" s="49">
        <v>0</v>
      </c>
      <c r="K49" s="49">
        <v>322500</v>
      </c>
      <c r="L49" s="49">
        <v>3569000</v>
      </c>
      <c r="M49" s="49">
        <v>0</v>
      </c>
      <c r="N49" s="49">
        <v>468700</v>
      </c>
      <c r="O49" s="49">
        <v>0</v>
      </c>
      <c r="P49" s="49">
        <v>0</v>
      </c>
      <c r="Q49" s="49">
        <v>1095750</v>
      </c>
      <c r="R49" s="49">
        <v>0</v>
      </c>
      <c r="S49" s="49">
        <v>5326350</v>
      </c>
      <c r="T49" s="49">
        <v>31800</v>
      </c>
      <c r="U49" s="49">
        <v>698600</v>
      </c>
      <c r="V49" s="49">
        <v>0</v>
      </c>
      <c r="W49" s="49">
        <v>49600</v>
      </c>
      <c r="X49" s="49">
        <v>570800</v>
      </c>
      <c r="Y49" s="49">
        <v>10500</v>
      </c>
      <c r="Z49" s="49">
        <v>15965000</v>
      </c>
      <c r="AA49" s="49">
        <v>0</v>
      </c>
      <c r="AB49" s="49">
        <v>10380750</v>
      </c>
      <c r="AC49" s="50">
        <v>2013378.6848072561</v>
      </c>
      <c r="AE49" s="41">
        <f t="shared" si="1"/>
        <v>1948</v>
      </c>
      <c r="AF49" s="51">
        <f t="shared" si="2"/>
        <v>2728</v>
      </c>
      <c r="AG49" s="51">
        <f t="shared" si="3"/>
        <v>3870</v>
      </c>
      <c r="AH49" s="51">
        <f t="shared" si="4"/>
        <v>217995.75</v>
      </c>
      <c r="AI49" s="51">
        <f t="shared" si="5"/>
        <v>223402.43799999999</v>
      </c>
      <c r="AJ49" s="51">
        <f t="shared" si="6"/>
        <v>983.0508474576269</v>
      </c>
      <c r="AK49" s="51">
        <f t="shared" si="7"/>
        <v>2642.0174999999999</v>
      </c>
      <c r="AL49" s="51">
        <f t="shared" si="8"/>
        <v>18612.865000000002</v>
      </c>
      <c r="AM49" s="51">
        <f t="shared" si="9"/>
        <v>306078.59999999998</v>
      </c>
      <c r="AN49" s="52">
        <f t="shared" si="10"/>
        <v>6442.8117913832202</v>
      </c>
      <c r="AO49" s="41"/>
      <c r="AP49" s="41"/>
      <c r="AQ49" s="51">
        <f t="shared" si="11"/>
        <v>782755.53313884069</v>
      </c>
      <c r="AR49" s="43">
        <f t="shared" si="12"/>
        <v>1948</v>
      </c>
      <c r="AS49" s="53">
        <f t="shared" si="13"/>
        <v>595.20000000000005</v>
      </c>
      <c r="AT49" s="53">
        <f t="shared" si="14"/>
        <v>2015.625</v>
      </c>
      <c r="AU49" s="53">
        <f t="shared" si="15"/>
        <v>93426.75</v>
      </c>
      <c r="AV49" s="53">
        <f t="shared" si="16"/>
        <v>89482.317500000019</v>
      </c>
      <c r="AW49" s="53">
        <f t="shared" si="17"/>
        <v>464.41221760000002</v>
      </c>
      <c r="AX49" s="53">
        <f t="shared" si="18"/>
        <v>774.17852000000005</v>
      </c>
      <c r="AY49" s="53">
        <f t="shared" si="19"/>
        <v>6992.7049999999999</v>
      </c>
      <c r="AZ49" s="53">
        <f t="shared" si="20"/>
        <v>97509.15</v>
      </c>
      <c r="BA49" s="54">
        <f t="shared" si="21"/>
        <v>2416.054421768707</v>
      </c>
      <c r="BB49" s="43"/>
      <c r="BC49" s="43"/>
      <c r="BD49" s="53">
        <f t="shared" si="22"/>
        <v>293676.39265936869</v>
      </c>
      <c r="BE49" s="45">
        <f t="shared" si="23"/>
        <v>1948</v>
      </c>
      <c r="BF49" s="55">
        <f t="shared" si="24"/>
        <v>992</v>
      </c>
      <c r="BG49" s="55">
        <f t="shared" si="25"/>
        <v>1451.25</v>
      </c>
      <c r="BH49" s="55">
        <f t="shared" si="26"/>
        <v>55017.974999999999</v>
      </c>
      <c r="BI49" s="55">
        <f t="shared" si="27"/>
        <v>64380.485000000001</v>
      </c>
      <c r="BJ49" s="55">
        <f t="shared" si="28"/>
        <v>229.67999999999998</v>
      </c>
      <c r="BK49" s="55">
        <f t="shared" si="29"/>
        <v>960.09960000000012</v>
      </c>
      <c r="BL49" s="55">
        <f t="shared" si="30"/>
        <v>8038.942</v>
      </c>
      <c r="BM49" s="55">
        <f t="shared" si="31"/>
        <v>380400.3</v>
      </c>
      <c r="BN49" s="55">
        <f t="shared" si="32"/>
        <v>11073.582766439909</v>
      </c>
      <c r="BO49" s="55"/>
      <c r="BP49" s="55"/>
      <c r="BQ49" s="55">
        <f t="shared" si="33"/>
        <v>522544.31436643982</v>
      </c>
      <c r="BS49" s="56">
        <f t="shared" si="34"/>
        <v>782.75553313884075</v>
      </c>
      <c r="BT49" s="57">
        <f t="shared" si="35"/>
        <v>293.67639265936867</v>
      </c>
      <c r="BU49" s="58">
        <f t="shared" si="36"/>
        <v>522.54431436643983</v>
      </c>
      <c r="BW49" s="59">
        <f t="shared" si="37"/>
        <v>150.12875875</v>
      </c>
    </row>
    <row r="50" spans="1:75" x14ac:dyDescent="0.2">
      <c r="A50" s="48">
        <v>1949</v>
      </c>
      <c r="B50" s="49">
        <v>2569900</v>
      </c>
      <c r="C50" s="49">
        <v>43450</v>
      </c>
      <c r="D50" s="49">
        <v>0</v>
      </c>
      <c r="E50" s="49">
        <v>57600</v>
      </c>
      <c r="F50" s="49">
        <v>0</v>
      </c>
      <c r="G50" s="49">
        <v>7700</v>
      </c>
      <c r="H50" s="49">
        <v>0</v>
      </c>
      <c r="I50" s="49">
        <v>0</v>
      </c>
      <c r="J50" s="49">
        <v>0</v>
      </c>
      <c r="K50" s="49">
        <v>355000</v>
      </c>
      <c r="L50" s="49">
        <v>3763000</v>
      </c>
      <c r="M50" s="49">
        <v>0</v>
      </c>
      <c r="N50" s="49">
        <v>56900</v>
      </c>
      <c r="O50" s="49">
        <v>0</v>
      </c>
      <c r="P50" s="49">
        <v>0</v>
      </c>
      <c r="Q50" s="49">
        <v>986050</v>
      </c>
      <c r="R50" s="49">
        <v>0</v>
      </c>
      <c r="S50" s="49">
        <v>4697800</v>
      </c>
      <c r="T50" s="49">
        <v>21000</v>
      </c>
      <c r="U50" s="49">
        <v>258900</v>
      </c>
      <c r="V50" s="49">
        <v>0</v>
      </c>
      <c r="W50" s="49">
        <v>71000</v>
      </c>
      <c r="X50" s="49">
        <v>779000</v>
      </c>
      <c r="Y50" s="49">
        <v>11600</v>
      </c>
      <c r="Z50" s="49">
        <v>12229000</v>
      </c>
      <c r="AA50" s="49">
        <v>0</v>
      </c>
      <c r="AB50" s="49">
        <v>9962000</v>
      </c>
      <c r="AC50" s="50">
        <v>1926530.612244898</v>
      </c>
      <c r="AE50" s="41">
        <f t="shared" si="1"/>
        <v>1949</v>
      </c>
      <c r="AF50" s="51">
        <f t="shared" si="2"/>
        <v>3905</v>
      </c>
      <c r="AG50" s="51">
        <f t="shared" si="3"/>
        <v>4260</v>
      </c>
      <c r="AH50" s="51">
        <f t="shared" si="4"/>
        <v>209202</v>
      </c>
      <c r="AI50" s="51">
        <f t="shared" si="5"/>
        <v>185273.274</v>
      </c>
      <c r="AJ50" s="51">
        <f t="shared" si="6"/>
        <v>261.01694915254234</v>
      </c>
      <c r="AK50" s="51">
        <f t="shared" si="7"/>
        <v>2374.7415000000001</v>
      </c>
      <c r="AL50" s="51">
        <f t="shared" si="8"/>
        <v>4181.33</v>
      </c>
      <c r="AM50" s="51">
        <f t="shared" si="9"/>
        <v>238466.4</v>
      </c>
      <c r="AN50" s="52">
        <f t="shared" si="10"/>
        <v>6164.8979591836742</v>
      </c>
      <c r="AO50" s="41"/>
      <c r="AP50" s="41"/>
      <c r="AQ50" s="51">
        <f t="shared" si="11"/>
        <v>654088.6604083362</v>
      </c>
      <c r="AR50" s="43">
        <f t="shared" si="12"/>
        <v>1949</v>
      </c>
      <c r="AS50" s="53">
        <f t="shared" si="13"/>
        <v>852</v>
      </c>
      <c r="AT50" s="53">
        <f t="shared" si="14"/>
        <v>2218.75</v>
      </c>
      <c r="AU50" s="53">
        <f t="shared" si="15"/>
        <v>89658</v>
      </c>
      <c r="AV50" s="53">
        <f t="shared" si="16"/>
        <v>73224.517500000002</v>
      </c>
      <c r="AW50" s="53">
        <f t="shared" si="17"/>
        <v>123.30945088</v>
      </c>
      <c r="AX50" s="53">
        <f t="shared" si="18"/>
        <v>740.85940000000005</v>
      </c>
      <c r="AY50" s="53">
        <f t="shared" si="19"/>
        <v>1853.12</v>
      </c>
      <c r="AZ50" s="53">
        <f t="shared" si="20"/>
        <v>76337.55</v>
      </c>
      <c r="BA50" s="54">
        <f t="shared" si="21"/>
        <v>2311.8367346938776</v>
      </c>
      <c r="BB50" s="43"/>
      <c r="BC50" s="43"/>
      <c r="BD50" s="53">
        <f t="shared" si="22"/>
        <v>247319.94308557388</v>
      </c>
      <c r="BE50" s="45">
        <f t="shared" si="23"/>
        <v>1949</v>
      </c>
      <c r="BF50" s="55">
        <f t="shared" si="24"/>
        <v>1420</v>
      </c>
      <c r="BG50" s="55">
        <f t="shared" si="25"/>
        <v>1597.5</v>
      </c>
      <c r="BH50" s="55">
        <f t="shared" si="26"/>
        <v>52798.6</v>
      </c>
      <c r="BI50" s="55">
        <f t="shared" si="27"/>
        <v>52571.415000000001</v>
      </c>
      <c r="BJ50" s="55">
        <f t="shared" si="28"/>
        <v>60.983999999999995</v>
      </c>
      <c r="BK50" s="55">
        <f t="shared" si="29"/>
        <v>898.96199999999999</v>
      </c>
      <c r="BL50" s="55">
        <f t="shared" si="30"/>
        <v>4186.2960000000003</v>
      </c>
      <c r="BM50" s="55">
        <f t="shared" si="31"/>
        <v>295190.09999999998</v>
      </c>
      <c r="BN50" s="55">
        <f t="shared" si="32"/>
        <v>10595.918367346938</v>
      </c>
      <c r="BO50" s="55"/>
      <c r="BP50" s="55"/>
      <c r="BQ50" s="55">
        <f t="shared" si="33"/>
        <v>419319.77536734688</v>
      </c>
      <c r="BS50" s="56">
        <f t="shared" si="34"/>
        <v>654.08866040833618</v>
      </c>
      <c r="BT50" s="57">
        <f t="shared" si="35"/>
        <v>247.31994308557387</v>
      </c>
      <c r="BU50" s="58">
        <f t="shared" si="36"/>
        <v>419.31977536734689</v>
      </c>
      <c r="BW50" s="59">
        <f t="shared" si="37"/>
        <v>116.98772075000001</v>
      </c>
    </row>
    <row r="51" spans="1:75" x14ac:dyDescent="0.2">
      <c r="A51" s="48">
        <v>1950</v>
      </c>
      <c r="B51" s="49">
        <v>3646550</v>
      </c>
      <c r="C51" s="49">
        <v>32250</v>
      </c>
      <c r="D51" s="49">
        <v>0</v>
      </c>
      <c r="E51" s="49">
        <v>63950</v>
      </c>
      <c r="F51" s="49">
        <v>0</v>
      </c>
      <c r="G51" s="49">
        <v>50</v>
      </c>
      <c r="H51" s="49">
        <v>0</v>
      </c>
      <c r="I51" s="49">
        <v>0</v>
      </c>
      <c r="J51" s="49">
        <v>0</v>
      </c>
      <c r="K51" s="49">
        <v>357900</v>
      </c>
      <c r="L51" s="49">
        <v>4279000</v>
      </c>
      <c r="M51" s="49">
        <v>0</v>
      </c>
      <c r="N51" s="49">
        <v>126000</v>
      </c>
      <c r="O51" s="49">
        <v>0</v>
      </c>
      <c r="P51" s="49">
        <v>0</v>
      </c>
      <c r="Q51" s="49">
        <v>1282600</v>
      </c>
      <c r="R51" s="49">
        <v>0</v>
      </c>
      <c r="S51" s="49">
        <v>6196250</v>
      </c>
      <c r="T51" s="49">
        <v>17750</v>
      </c>
      <c r="U51" s="49">
        <v>330900</v>
      </c>
      <c r="V51" s="49">
        <v>0</v>
      </c>
      <c r="W51" s="49">
        <v>90400</v>
      </c>
      <c r="X51" s="49">
        <v>1012200</v>
      </c>
      <c r="Y51" s="49">
        <v>4500</v>
      </c>
      <c r="Z51" s="49">
        <v>13457000</v>
      </c>
      <c r="AA51" s="49">
        <v>0</v>
      </c>
      <c r="AB51" s="49">
        <v>12696650</v>
      </c>
      <c r="AC51" s="50">
        <v>1987528.3446712017</v>
      </c>
      <c r="AE51" s="41">
        <f t="shared" si="1"/>
        <v>1950</v>
      </c>
      <c r="AF51" s="51">
        <f t="shared" si="2"/>
        <v>4972</v>
      </c>
      <c r="AG51" s="51">
        <f t="shared" si="3"/>
        <v>4294.8</v>
      </c>
      <c r="AH51" s="51">
        <f t="shared" si="4"/>
        <v>266629.65000000002</v>
      </c>
      <c r="AI51" s="51">
        <f t="shared" si="5"/>
        <v>248568.88800000001</v>
      </c>
      <c r="AJ51" s="51">
        <f t="shared" si="6"/>
        <v>1.6949152542372878</v>
      </c>
      <c r="AK51" s="51">
        <f t="shared" si="7"/>
        <v>1847.5775000000001</v>
      </c>
      <c r="AL51" s="51">
        <f t="shared" si="8"/>
        <v>6980.7950000000001</v>
      </c>
      <c r="AM51" s="51">
        <f t="shared" si="9"/>
        <v>262951.2</v>
      </c>
      <c r="AN51" s="52">
        <f t="shared" si="10"/>
        <v>6360.0907029478458</v>
      </c>
      <c r="AO51" s="41"/>
      <c r="AP51" s="41"/>
      <c r="AQ51" s="51">
        <f t="shared" si="11"/>
        <v>802606.69611820218</v>
      </c>
      <c r="AR51" s="43">
        <f t="shared" si="12"/>
        <v>1950</v>
      </c>
      <c r="AS51" s="53">
        <f t="shared" si="13"/>
        <v>1084.8</v>
      </c>
      <c r="AT51" s="53">
        <f t="shared" si="14"/>
        <v>2236.875</v>
      </c>
      <c r="AU51" s="53">
        <f t="shared" si="15"/>
        <v>114269.85</v>
      </c>
      <c r="AV51" s="53">
        <f t="shared" si="16"/>
        <v>98472.975000000006</v>
      </c>
      <c r="AW51" s="53">
        <f t="shared" si="17"/>
        <v>0.80071071999999999</v>
      </c>
      <c r="AX51" s="53">
        <f t="shared" si="18"/>
        <v>568.01985000000002</v>
      </c>
      <c r="AY51" s="53">
        <f t="shared" si="19"/>
        <v>2954.9450000000002</v>
      </c>
      <c r="AZ51" s="53">
        <f t="shared" si="20"/>
        <v>84224.15</v>
      </c>
      <c r="BA51" s="54">
        <f t="shared" si="21"/>
        <v>2385.0340136054419</v>
      </c>
      <c r="BB51" s="43"/>
      <c r="BC51" s="43"/>
      <c r="BD51" s="53">
        <f t="shared" si="22"/>
        <v>306197.44957432547</v>
      </c>
      <c r="BE51" s="45">
        <f t="shared" si="23"/>
        <v>1950</v>
      </c>
      <c r="BF51" s="55">
        <f t="shared" si="24"/>
        <v>1808</v>
      </c>
      <c r="BG51" s="55">
        <f t="shared" si="25"/>
        <v>1610.55</v>
      </c>
      <c r="BH51" s="55">
        <f t="shared" si="26"/>
        <v>67292.244999999995</v>
      </c>
      <c r="BI51" s="55">
        <f t="shared" si="27"/>
        <v>70890.09</v>
      </c>
      <c r="BJ51" s="55">
        <f t="shared" si="28"/>
        <v>0.39599999999999996</v>
      </c>
      <c r="BK51" s="55">
        <f t="shared" si="29"/>
        <v>692.70299999999997</v>
      </c>
      <c r="BL51" s="55">
        <f t="shared" si="30"/>
        <v>5808.5820000000003</v>
      </c>
      <c r="BM51" s="55">
        <f t="shared" si="31"/>
        <v>325343.3</v>
      </c>
      <c r="BN51" s="55">
        <f t="shared" si="32"/>
        <v>10931.405895691609</v>
      </c>
      <c r="BO51" s="55"/>
      <c r="BP51" s="55"/>
      <c r="BQ51" s="55">
        <f t="shared" si="33"/>
        <v>484377.27189569164</v>
      </c>
      <c r="BS51" s="56">
        <f t="shared" si="34"/>
        <v>802.60669611820219</v>
      </c>
      <c r="BT51" s="57">
        <f t="shared" si="35"/>
        <v>306.19744957432545</v>
      </c>
      <c r="BU51" s="58">
        <f t="shared" si="36"/>
        <v>484.37727189569165</v>
      </c>
      <c r="BW51" s="59">
        <f t="shared" si="37"/>
        <v>129.02733874999998</v>
      </c>
    </row>
    <row r="52" spans="1:75" x14ac:dyDescent="0.2">
      <c r="A52" s="48">
        <v>1951</v>
      </c>
      <c r="B52" s="49">
        <v>5343100</v>
      </c>
      <c r="C52" s="49">
        <v>33500</v>
      </c>
      <c r="D52" s="49">
        <v>0</v>
      </c>
      <c r="E52" s="49">
        <v>65800</v>
      </c>
      <c r="F52" s="49">
        <v>0</v>
      </c>
      <c r="G52" s="49">
        <v>2700</v>
      </c>
      <c r="H52" s="49">
        <v>0</v>
      </c>
      <c r="I52" s="49">
        <v>0</v>
      </c>
      <c r="J52" s="49">
        <v>0</v>
      </c>
      <c r="K52" s="49">
        <v>403800</v>
      </c>
      <c r="L52" s="49">
        <v>3321000</v>
      </c>
      <c r="M52" s="49">
        <v>0</v>
      </c>
      <c r="N52" s="49">
        <v>240700</v>
      </c>
      <c r="O52" s="49">
        <v>0</v>
      </c>
      <c r="P52" s="49">
        <v>0</v>
      </c>
      <c r="Q52" s="49">
        <v>1417250</v>
      </c>
      <c r="R52" s="49">
        <v>8000</v>
      </c>
      <c r="S52" s="49">
        <v>7616250</v>
      </c>
      <c r="T52" s="49">
        <v>20450</v>
      </c>
      <c r="U52" s="49">
        <v>446900</v>
      </c>
      <c r="V52" s="49">
        <v>0</v>
      </c>
      <c r="W52" s="49">
        <v>104600</v>
      </c>
      <c r="X52" s="49">
        <v>875800</v>
      </c>
      <c r="Y52" s="49">
        <v>3400</v>
      </c>
      <c r="Z52" s="49">
        <v>18317000</v>
      </c>
      <c r="AA52" s="49">
        <v>0</v>
      </c>
      <c r="AB52" s="49">
        <v>15068600</v>
      </c>
      <c r="AC52" s="50">
        <v>1357278.9115646258</v>
      </c>
      <c r="AE52" s="41">
        <f t="shared" si="1"/>
        <v>1951</v>
      </c>
      <c r="AF52" s="51">
        <f t="shared" si="2"/>
        <v>5753</v>
      </c>
      <c r="AG52" s="51">
        <f t="shared" si="3"/>
        <v>4845.6000000000004</v>
      </c>
      <c r="AH52" s="51">
        <f t="shared" si="4"/>
        <v>316440.59999999998</v>
      </c>
      <c r="AI52" s="51">
        <f t="shared" si="5"/>
        <v>318693.89799999999</v>
      </c>
      <c r="AJ52" s="51">
        <f t="shared" si="6"/>
        <v>91.52542372881355</v>
      </c>
      <c r="AK52" s="51">
        <f t="shared" si="7"/>
        <v>1998.221</v>
      </c>
      <c r="AL52" s="51">
        <f t="shared" si="8"/>
        <v>11118.71</v>
      </c>
      <c r="AM52" s="51">
        <f t="shared" si="9"/>
        <v>348153</v>
      </c>
      <c r="AN52" s="52">
        <f t="shared" si="10"/>
        <v>4343.292517006802</v>
      </c>
      <c r="AO52" s="41"/>
      <c r="AP52" s="41"/>
      <c r="AQ52" s="51">
        <f t="shared" si="11"/>
        <v>1011437.8469407356</v>
      </c>
      <c r="AR52" s="43">
        <f t="shared" si="12"/>
        <v>1951</v>
      </c>
      <c r="AS52" s="53">
        <f t="shared" si="13"/>
        <v>1255.2</v>
      </c>
      <c r="AT52" s="53">
        <f t="shared" si="14"/>
        <v>2523.75</v>
      </c>
      <c r="AU52" s="53">
        <f t="shared" si="15"/>
        <v>135617.4</v>
      </c>
      <c r="AV52" s="53">
        <f t="shared" si="16"/>
        <v>127152.7975</v>
      </c>
      <c r="AW52" s="53">
        <f t="shared" si="17"/>
        <v>43.238378880000006</v>
      </c>
      <c r="AX52" s="53">
        <f t="shared" si="18"/>
        <v>606.89963</v>
      </c>
      <c r="AY52" s="53">
        <f t="shared" si="19"/>
        <v>4441.6496000000006</v>
      </c>
      <c r="AZ52" s="53">
        <f t="shared" si="20"/>
        <v>110636.35</v>
      </c>
      <c r="BA52" s="54">
        <f t="shared" si="21"/>
        <v>1628.7346938775511</v>
      </c>
      <c r="BB52" s="43"/>
      <c r="BC52" s="43"/>
      <c r="BD52" s="53">
        <f t="shared" si="22"/>
        <v>383906.0198027576</v>
      </c>
      <c r="BE52" s="45">
        <f t="shared" si="23"/>
        <v>1951</v>
      </c>
      <c r="BF52" s="55">
        <f t="shared" si="24"/>
        <v>2092</v>
      </c>
      <c r="BG52" s="55">
        <f t="shared" si="25"/>
        <v>1817.1</v>
      </c>
      <c r="BH52" s="55">
        <f t="shared" si="26"/>
        <v>79863.58</v>
      </c>
      <c r="BI52" s="55">
        <f t="shared" si="27"/>
        <v>92121.27</v>
      </c>
      <c r="BJ52" s="55">
        <f t="shared" si="28"/>
        <v>21.383999999999997</v>
      </c>
      <c r="BK52" s="55">
        <f t="shared" si="29"/>
        <v>743.23739999999998</v>
      </c>
      <c r="BL52" s="55">
        <f t="shared" si="30"/>
        <v>6644.9759999999997</v>
      </c>
      <c r="BM52" s="55">
        <f t="shared" si="31"/>
        <v>433578.7</v>
      </c>
      <c r="BN52" s="55">
        <f t="shared" si="32"/>
        <v>7465.0340136054419</v>
      </c>
      <c r="BO52" s="55"/>
      <c r="BP52" s="55"/>
      <c r="BQ52" s="55">
        <f t="shared" si="33"/>
        <v>624347.28141360544</v>
      </c>
      <c r="BS52" s="56">
        <f t="shared" si="34"/>
        <v>1011.4378469407355</v>
      </c>
      <c r="BT52" s="57">
        <f t="shared" si="35"/>
        <v>383.90601980275761</v>
      </c>
      <c r="BU52" s="58">
        <f t="shared" si="36"/>
        <v>624.3472814136054</v>
      </c>
      <c r="BW52" s="59">
        <f t="shared" si="37"/>
        <v>174.35266049999998</v>
      </c>
    </row>
    <row r="53" spans="1:75" x14ac:dyDescent="0.2">
      <c r="A53" s="48">
        <v>1952</v>
      </c>
      <c r="B53" s="49">
        <v>6348200</v>
      </c>
      <c r="C53" s="49">
        <v>35300</v>
      </c>
      <c r="D53" s="49">
        <v>0</v>
      </c>
      <c r="E53" s="49">
        <v>62250</v>
      </c>
      <c r="F53" s="49">
        <v>0</v>
      </c>
      <c r="G53" s="49">
        <v>6400</v>
      </c>
      <c r="H53" s="49">
        <v>0</v>
      </c>
      <c r="I53" s="49">
        <v>0</v>
      </c>
      <c r="J53" s="49">
        <v>0</v>
      </c>
      <c r="K53" s="49">
        <v>538000</v>
      </c>
      <c r="L53" s="49">
        <v>3521000</v>
      </c>
      <c r="M53" s="49">
        <v>0</v>
      </c>
      <c r="N53" s="49">
        <v>296150</v>
      </c>
      <c r="O53" s="49">
        <v>0</v>
      </c>
      <c r="P53" s="49">
        <v>0</v>
      </c>
      <c r="Q53" s="49">
        <v>1307400</v>
      </c>
      <c r="R53" s="49">
        <v>10200</v>
      </c>
      <c r="S53" s="49">
        <v>7264500</v>
      </c>
      <c r="T53" s="49">
        <v>26000</v>
      </c>
      <c r="U53" s="49">
        <v>609500</v>
      </c>
      <c r="V53" s="49">
        <v>0</v>
      </c>
      <c r="W53" s="49">
        <v>112300</v>
      </c>
      <c r="X53" s="49">
        <v>928000</v>
      </c>
      <c r="Y53" s="49">
        <v>900</v>
      </c>
      <c r="Z53" s="49">
        <v>17891000</v>
      </c>
      <c r="AA53" s="49">
        <v>0</v>
      </c>
      <c r="AB53" s="49">
        <v>19105400</v>
      </c>
      <c r="AC53" s="50">
        <v>1676145.1247165531</v>
      </c>
      <c r="AE53" s="41">
        <f t="shared" si="1"/>
        <v>1952</v>
      </c>
      <c r="AF53" s="51">
        <f t="shared" si="2"/>
        <v>6176.5</v>
      </c>
      <c r="AG53" s="51">
        <f t="shared" si="3"/>
        <v>6456</v>
      </c>
      <c r="AH53" s="51">
        <f t="shared" si="4"/>
        <v>401213.4</v>
      </c>
      <c r="AI53" s="51">
        <f>(AA53*AA$1+U53*U$1+S53*S$1+Q53*Q$1+B53*B$1)/1000</f>
        <v>329062.01199999999</v>
      </c>
      <c r="AJ53" s="51">
        <f t="shared" si="6"/>
        <v>216.94915254237284</v>
      </c>
      <c r="AK53" s="51">
        <f t="shared" si="7"/>
        <v>2280.431</v>
      </c>
      <c r="AL53" s="51">
        <f t="shared" si="8"/>
        <v>13206.53</v>
      </c>
      <c r="AM53" s="51">
        <f t="shared" si="9"/>
        <v>341137.2</v>
      </c>
      <c r="AN53" s="52">
        <f t="shared" si="10"/>
        <v>5363.6643990929706</v>
      </c>
      <c r="AO53" s="41"/>
      <c r="AP53" s="41"/>
      <c r="AQ53" s="51">
        <f t="shared" si="11"/>
        <v>1105112.6865516354</v>
      </c>
      <c r="AR53" s="43">
        <f t="shared" si="12"/>
        <v>1952</v>
      </c>
      <c r="AS53" s="53">
        <f t="shared" si="13"/>
        <v>1347.6</v>
      </c>
      <c r="AT53" s="53">
        <f t="shared" si="14"/>
        <v>3362.5</v>
      </c>
      <c r="AU53" s="53">
        <f t="shared" si="15"/>
        <v>171948.6</v>
      </c>
      <c r="AV53" s="53">
        <f t="shared" si="16"/>
        <v>132793.82999999999</v>
      </c>
      <c r="AW53" s="53">
        <f t="shared" si="17"/>
        <v>102.49097216</v>
      </c>
      <c r="AX53" s="53">
        <f t="shared" si="18"/>
        <v>676.81640000000004</v>
      </c>
      <c r="AY53" s="53">
        <f t="shared" si="19"/>
        <v>5228.5092400000003</v>
      </c>
      <c r="AZ53" s="53">
        <f t="shared" si="20"/>
        <v>108506.85</v>
      </c>
      <c r="BA53" s="54">
        <f t="shared" si="21"/>
        <v>2011.3741496598636</v>
      </c>
      <c r="BB53" s="43"/>
      <c r="BC53" s="43"/>
      <c r="BD53" s="53">
        <f t="shared" si="22"/>
        <v>425978.57076181995</v>
      </c>
      <c r="BE53" s="45">
        <f t="shared" si="23"/>
        <v>1952</v>
      </c>
      <c r="BF53" s="55">
        <f t="shared" si="24"/>
        <v>2246</v>
      </c>
      <c r="BG53" s="55">
        <f t="shared" si="25"/>
        <v>2421</v>
      </c>
      <c r="BH53" s="55">
        <f t="shared" si="26"/>
        <v>101258.62</v>
      </c>
      <c r="BI53" s="55">
        <f t="shared" si="27"/>
        <v>96982.36</v>
      </c>
      <c r="BJ53" s="55">
        <f t="shared" si="28"/>
        <v>50.687999999999995</v>
      </c>
      <c r="BK53" s="55">
        <f t="shared" si="29"/>
        <v>835.572</v>
      </c>
      <c r="BL53" s="55">
        <f t="shared" si="30"/>
        <v>7409.6912000000002</v>
      </c>
      <c r="BM53" s="55">
        <f t="shared" si="31"/>
        <v>424520.7</v>
      </c>
      <c r="BN53" s="55">
        <f t="shared" si="32"/>
        <v>9218.7981859410429</v>
      </c>
      <c r="BO53" s="55"/>
      <c r="BP53" s="55"/>
      <c r="BQ53" s="55">
        <f t="shared" si="33"/>
        <v>644943.42938594101</v>
      </c>
      <c r="BS53" s="56">
        <f t="shared" si="34"/>
        <v>1105.1126865516353</v>
      </c>
      <c r="BT53" s="57">
        <f t="shared" si="35"/>
        <v>425.97857076181992</v>
      </c>
      <c r="BU53" s="58">
        <f t="shared" si="36"/>
        <v>644.94342938594104</v>
      </c>
      <c r="BW53" s="59">
        <f t="shared" si="37"/>
        <v>171.01936549999999</v>
      </c>
    </row>
    <row r="54" spans="1:75" x14ac:dyDescent="0.2">
      <c r="A54" s="48">
        <v>1953</v>
      </c>
      <c r="B54" s="49">
        <v>5706050</v>
      </c>
      <c r="C54" s="49">
        <v>32150</v>
      </c>
      <c r="D54" s="49">
        <v>0</v>
      </c>
      <c r="E54" s="49">
        <v>77750</v>
      </c>
      <c r="F54" s="49">
        <v>0</v>
      </c>
      <c r="G54" s="49">
        <v>11100</v>
      </c>
      <c r="H54" s="49">
        <v>0</v>
      </c>
      <c r="I54" s="49">
        <v>0</v>
      </c>
      <c r="J54" s="49">
        <v>0</v>
      </c>
      <c r="K54" s="49">
        <v>586400</v>
      </c>
      <c r="L54" s="49">
        <v>3285000</v>
      </c>
      <c r="M54" s="49">
        <v>0</v>
      </c>
      <c r="N54" s="49">
        <v>247550</v>
      </c>
      <c r="O54" s="49">
        <v>0</v>
      </c>
      <c r="P54" s="49">
        <v>0</v>
      </c>
      <c r="Q54" s="49">
        <v>1382600</v>
      </c>
      <c r="R54" s="49">
        <v>8600</v>
      </c>
      <c r="S54" s="49">
        <v>6383750</v>
      </c>
      <c r="T54" s="49">
        <v>35750</v>
      </c>
      <c r="U54" s="49">
        <v>732700</v>
      </c>
      <c r="V54" s="49">
        <v>0</v>
      </c>
      <c r="W54" s="49">
        <v>136400</v>
      </c>
      <c r="X54" s="49">
        <v>816800</v>
      </c>
      <c r="Y54" s="49">
        <v>2800</v>
      </c>
      <c r="Z54" s="49">
        <v>18157000</v>
      </c>
      <c r="AA54" s="49">
        <v>0</v>
      </c>
      <c r="AB54" s="49">
        <v>17256300</v>
      </c>
      <c r="AC54" s="50">
        <v>1895827.664399093</v>
      </c>
      <c r="AE54" s="41">
        <f t="shared" si="1"/>
        <v>1953</v>
      </c>
      <c r="AF54" s="51">
        <f t="shared" si="2"/>
        <v>7502</v>
      </c>
      <c r="AG54" s="51">
        <f t="shared" si="3"/>
        <v>7036.8</v>
      </c>
      <c r="AH54" s="51">
        <f t="shared" si="4"/>
        <v>362382.3</v>
      </c>
      <c r="AI54" s="51">
        <f t="shared" si="5"/>
        <v>299600.88799999998</v>
      </c>
      <c r="AJ54" s="51">
        <f t="shared" si="6"/>
        <v>376.27118644067792</v>
      </c>
      <c r="AK54" s="51">
        <f t="shared" si="7"/>
        <v>2551.0504999999998</v>
      </c>
      <c r="AL54" s="51">
        <f t="shared" si="8"/>
        <v>11340.45</v>
      </c>
      <c r="AM54" s="51">
        <f t="shared" si="9"/>
        <v>345084.6</v>
      </c>
      <c r="AN54" s="52">
        <f t="shared" si="10"/>
        <v>6066.6485260770978</v>
      </c>
      <c r="AO54" s="41"/>
      <c r="AP54" s="41"/>
      <c r="AQ54" s="51">
        <f t="shared" si="11"/>
        <v>1041941.0082125176</v>
      </c>
      <c r="AR54" s="43">
        <f t="shared" si="12"/>
        <v>1953</v>
      </c>
      <c r="AS54" s="53">
        <f t="shared" si="13"/>
        <v>1636.8</v>
      </c>
      <c r="AT54" s="53">
        <f t="shared" si="14"/>
        <v>3665</v>
      </c>
      <c r="AU54" s="53">
        <f t="shared" si="15"/>
        <v>155306.70000000001</v>
      </c>
      <c r="AV54" s="53">
        <f t="shared" si="16"/>
        <v>121366.58500000004</v>
      </c>
      <c r="AW54" s="53">
        <f t="shared" si="17"/>
        <v>177.75777984000001</v>
      </c>
      <c r="AX54" s="53">
        <f t="shared" si="18"/>
        <v>717.58505000000002</v>
      </c>
      <c r="AY54" s="53">
        <f t="shared" si="19"/>
        <v>4501.2313199999999</v>
      </c>
      <c r="AZ54" s="53">
        <f t="shared" si="20"/>
        <v>109658.75</v>
      </c>
      <c r="BA54" s="54">
        <f t="shared" si="21"/>
        <v>2274.9931972789118</v>
      </c>
      <c r="BB54" s="43"/>
      <c r="BC54" s="43"/>
      <c r="BD54" s="53">
        <f t="shared" si="22"/>
        <v>399305.40234711894</v>
      </c>
      <c r="BE54" s="45">
        <f t="shared" si="23"/>
        <v>1953</v>
      </c>
      <c r="BF54" s="55">
        <f t="shared" si="24"/>
        <v>2728</v>
      </c>
      <c r="BG54" s="55">
        <f t="shared" si="25"/>
        <v>2638.8</v>
      </c>
      <c r="BH54" s="55">
        <f t="shared" si="26"/>
        <v>91458.39</v>
      </c>
      <c r="BI54" s="55">
        <f t="shared" si="27"/>
        <v>88634.89</v>
      </c>
      <c r="BJ54" s="55">
        <f t="shared" si="28"/>
        <v>87.911999999999992</v>
      </c>
      <c r="BK54" s="55">
        <f t="shared" si="29"/>
        <v>903.09900000000005</v>
      </c>
      <c r="BL54" s="55">
        <f t="shared" si="30"/>
        <v>6620.9615999999996</v>
      </c>
      <c r="BM54" s="55">
        <f t="shared" si="31"/>
        <v>429765.5</v>
      </c>
      <c r="BN54" s="55">
        <f t="shared" si="32"/>
        <v>10427.052154195011</v>
      </c>
      <c r="BO54" s="55"/>
      <c r="BP54" s="55"/>
      <c r="BQ54" s="55">
        <f t="shared" si="33"/>
        <v>633264.60475419508</v>
      </c>
      <c r="BS54" s="56">
        <f t="shared" si="34"/>
        <v>1041.9410082125175</v>
      </c>
      <c r="BT54" s="57">
        <f t="shared" si="35"/>
        <v>399.30540234711896</v>
      </c>
      <c r="BU54" s="58">
        <f t="shared" si="36"/>
        <v>633.26460475419503</v>
      </c>
      <c r="BW54" s="59">
        <f t="shared" si="37"/>
        <v>174.91407525</v>
      </c>
    </row>
    <row r="55" spans="1:75" x14ac:dyDescent="0.2">
      <c r="A55" s="48">
        <v>1954</v>
      </c>
      <c r="B55" s="49">
        <v>3814550</v>
      </c>
      <c r="C55" s="49">
        <v>27600</v>
      </c>
      <c r="D55" s="49">
        <v>0</v>
      </c>
      <c r="E55" s="49">
        <v>53650</v>
      </c>
      <c r="F55" s="49">
        <v>0</v>
      </c>
      <c r="G55" s="49">
        <v>13100</v>
      </c>
      <c r="H55" s="49">
        <v>0</v>
      </c>
      <c r="I55" s="49">
        <v>0</v>
      </c>
      <c r="J55" s="49">
        <v>0</v>
      </c>
      <c r="K55" s="49">
        <v>631900</v>
      </c>
      <c r="L55" s="49">
        <v>2763000</v>
      </c>
      <c r="M55" s="49">
        <v>0</v>
      </c>
      <c r="N55" s="49">
        <v>279400</v>
      </c>
      <c r="O55" s="49">
        <v>0</v>
      </c>
      <c r="P55" s="49">
        <v>0</v>
      </c>
      <c r="Q55" s="49">
        <v>1299050</v>
      </c>
      <c r="R55" s="49">
        <v>12200</v>
      </c>
      <c r="S55" s="49">
        <v>4724700</v>
      </c>
      <c r="T55" s="49">
        <v>29850</v>
      </c>
      <c r="U55" s="49">
        <v>325600</v>
      </c>
      <c r="V55" s="49">
        <v>0</v>
      </c>
      <c r="W55" s="49">
        <v>130000</v>
      </c>
      <c r="X55" s="49">
        <v>910600</v>
      </c>
      <c r="Y55" s="49">
        <v>6800</v>
      </c>
      <c r="Z55" s="49">
        <v>18250000</v>
      </c>
      <c r="AA55" s="49">
        <v>0</v>
      </c>
      <c r="AB55" s="49">
        <v>9035200</v>
      </c>
      <c r="AC55" s="50">
        <v>1458639.4557823129</v>
      </c>
      <c r="AE55" s="41">
        <f t="shared" si="1"/>
        <v>1954</v>
      </c>
      <c r="AF55" s="51">
        <f t="shared" si="2"/>
        <v>7150</v>
      </c>
      <c r="AG55" s="51">
        <f t="shared" si="3"/>
        <v>7582.8</v>
      </c>
      <c r="AH55" s="51">
        <f t="shared" si="4"/>
        <v>189739.2</v>
      </c>
      <c r="AI55" s="51">
        <f t="shared" si="5"/>
        <v>216621.986</v>
      </c>
      <c r="AJ55" s="51">
        <f t="shared" si="6"/>
        <v>444.06779661016941</v>
      </c>
      <c r="AK55" s="51">
        <f t="shared" si="7"/>
        <v>2157</v>
      </c>
      <c r="AL55" s="51">
        <f t="shared" si="8"/>
        <v>12726.375</v>
      </c>
      <c r="AM55" s="51">
        <f t="shared" si="9"/>
        <v>344750.7</v>
      </c>
      <c r="AN55" s="52">
        <f t="shared" si="10"/>
        <v>4667.6462585034014</v>
      </c>
      <c r="AO55" s="41"/>
      <c r="AP55" s="41"/>
      <c r="AQ55" s="51">
        <f t="shared" si="11"/>
        <v>785839.77505511371</v>
      </c>
      <c r="AR55" s="43">
        <f t="shared" si="12"/>
        <v>1954</v>
      </c>
      <c r="AS55" s="53">
        <f t="shared" si="13"/>
        <v>1560</v>
      </c>
      <c r="AT55" s="53">
        <f t="shared" si="14"/>
        <v>3949.375</v>
      </c>
      <c r="AU55" s="53">
        <f t="shared" si="15"/>
        <v>81316.800000000003</v>
      </c>
      <c r="AV55" s="53">
        <f t="shared" si="16"/>
        <v>87014.922500000001</v>
      </c>
      <c r="AW55" s="53">
        <f t="shared" si="17"/>
        <v>209.78620863999998</v>
      </c>
      <c r="AX55" s="53">
        <f t="shared" si="18"/>
        <v>608.98479000000009</v>
      </c>
      <c r="AY55" s="53">
        <f t="shared" si="19"/>
        <v>5065.2716400000008</v>
      </c>
      <c r="AZ55" s="53">
        <f t="shared" si="20"/>
        <v>109358.3</v>
      </c>
      <c r="BA55" s="54">
        <f t="shared" si="21"/>
        <v>1750.3673469387754</v>
      </c>
      <c r="BB55" s="43"/>
      <c r="BC55" s="43"/>
      <c r="BD55" s="53">
        <f t="shared" si="22"/>
        <v>290833.80748557876</v>
      </c>
      <c r="BE55" s="45">
        <f t="shared" si="23"/>
        <v>1954</v>
      </c>
      <c r="BF55" s="55">
        <f t="shared" si="24"/>
        <v>2600</v>
      </c>
      <c r="BG55" s="55">
        <f t="shared" si="25"/>
        <v>2843.55</v>
      </c>
      <c r="BH55" s="55">
        <f t="shared" si="26"/>
        <v>47886.559999999998</v>
      </c>
      <c r="BI55" s="55">
        <f t="shared" si="27"/>
        <v>63408.03</v>
      </c>
      <c r="BJ55" s="55">
        <f t="shared" si="28"/>
        <v>103.75199999999998</v>
      </c>
      <c r="BK55" s="55">
        <f t="shared" si="29"/>
        <v>765.39419999999996</v>
      </c>
      <c r="BL55" s="55">
        <f t="shared" si="30"/>
        <v>7146.2172</v>
      </c>
      <c r="BM55" s="55">
        <f t="shared" si="31"/>
        <v>429973.1</v>
      </c>
      <c r="BN55" s="55">
        <f t="shared" si="32"/>
        <v>8022.517006802721</v>
      </c>
      <c r="BO55" s="55"/>
      <c r="BP55" s="55"/>
      <c r="BQ55" s="55">
        <f t="shared" si="33"/>
        <v>562749.12040680263</v>
      </c>
      <c r="BS55" s="56">
        <f t="shared" si="34"/>
        <v>785.83977505511371</v>
      </c>
      <c r="BT55" s="57">
        <f t="shared" si="35"/>
        <v>290.83380748557875</v>
      </c>
      <c r="BU55" s="58">
        <f t="shared" si="36"/>
        <v>562.7491204068026</v>
      </c>
      <c r="BW55" s="59">
        <f t="shared" si="37"/>
        <v>175.21600000000001</v>
      </c>
    </row>
    <row r="56" spans="1:75" x14ac:dyDescent="0.2">
      <c r="A56" s="48">
        <v>1955</v>
      </c>
      <c r="B56" s="49">
        <v>5466700</v>
      </c>
      <c r="C56" s="49">
        <v>33100</v>
      </c>
      <c r="D56" s="49">
        <v>0</v>
      </c>
      <c r="E56" s="49">
        <v>52700</v>
      </c>
      <c r="F56" s="49">
        <v>0</v>
      </c>
      <c r="G56" s="49">
        <v>35400</v>
      </c>
      <c r="H56" s="49">
        <v>0</v>
      </c>
      <c r="I56" s="49">
        <v>0</v>
      </c>
      <c r="J56" s="49">
        <v>0</v>
      </c>
      <c r="K56" s="49">
        <v>902800</v>
      </c>
      <c r="L56" s="49">
        <v>3117000</v>
      </c>
      <c r="M56" s="49">
        <v>0</v>
      </c>
      <c r="N56" s="49">
        <v>482400</v>
      </c>
      <c r="O56" s="49">
        <v>0</v>
      </c>
      <c r="P56" s="49">
        <v>0</v>
      </c>
      <c r="Q56" s="49">
        <v>1352650</v>
      </c>
      <c r="R56" s="49">
        <v>22500</v>
      </c>
      <c r="S56" s="49">
        <v>6159900</v>
      </c>
      <c r="T56" s="49">
        <v>27700</v>
      </c>
      <c r="U56" s="49">
        <v>351300</v>
      </c>
      <c r="V56" s="49">
        <v>0</v>
      </c>
      <c r="W56" s="49">
        <v>163100</v>
      </c>
      <c r="X56" s="49">
        <v>890000</v>
      </c>
      <c r="Y56" s="49">
        <v>7400</v>
      </c>
      <c r="Z56" s="49">
        <v>18313000</v>
      </c>
      <c r="AA56" s="49">
        <v>0</v>
      </c>
      <c r="AB56" s="49">
        <v>14129200</v>
      </c>
      <c r="AC56" s="50">
        <v>1822721.0884353742</v>
      </c>
      <c r="AE56" s="41">
        <f t="shared" si="1"/>
        <v>1955</v>
      </c>
      <c r="AF56" s="51">
        <f t="shared" si="2"/>
        <v>8970.5</v>
      </c>
      <c r="AG56" s="51">
        <f t="shared" si="3"/>
        <v>10833.6</v>
      </c>
      <c r="AH56" s="51">
        <f t="shared" si="4"/>
        <v>296713.2</v>
      </c>
      <c r="AI56" s="51">
        <f t="shared" si="5"/>
        <v>283143.04200000002</v>
      </c>
      <c r="AJ56" s="51">
        <f t="shared" si="6"/>
        <v>1199.9999999999998</v>
      </c>
      <c r="AK56" s="51">
        <f t="shared" si="7"/>
        <v>2268.7330000000002</v>
      </c>
      <c r="AL56" s="51">
        <f t="shared" si="8"/>
        <v>20359.650000000001</v>
      </c>
      <c r="AM56" s="51">
        <f t="shared" si="9"/>
        <v>347284.2</v>
      </c>
      <c r="AN56" s="52">
        <f t="shared" si="10"/>
        <v>5832.707482993198</v>
      </c>
      <c r="AO56" s="41"/>
      <c r="AP56" s="41"/>
      <c r="AQ56" s="51">
        <f t="shared" si="11"/>
        <v>976605.6324829933</v>
      </c>
      <c r="AR56" s="43">
        <f t="shared" si="12"/>
        <v>1955</v>
      </c>
      <c r="AS56" s="53">
        <f t="shared" si="13"/>
        <v>1957.2</v>
      </c>
      <c r="AT56" s="53">
        <f t="shared" si="14"/>
        <v>5642.5</v>
      </c>
      <c r="AU56" s="53">
        <f t="shared" si="15"/>
        <v>127162.8</v>
      </c>
      <c r="AV56" s="53">
        <f t="shared" si="16"/>
        <v>114026.54750000003</v>
      </c>
      <c r="AW56" s="53">
        <f t="shared" si="17"/>
        <v>566.90318976000003</v>
      </c>
      <c r="AX56" s="53">
        <f t="shared" si="18"/>
        <v>662.46478000000002</v>
      </c>
      <c r="AY56" s="53">
        <f t="shared" si="19"/>
        <v>7880.357</v>
      </c>
      <c r="AZ56" s="53">
        <f t="shared" si="20"/>
        <v>110286.95</v>
      </c>
      <c r="BA56" s="54">
        <f t="shared" si="21"/>
        <v>2187.2653061224487</v>
      </c>
      <c r="BB56" s="43"/>
      <c r="BC56" s="43"/>
      <c r="BD56" s="53">
        <f t="shared" si="22"/>
        <v>370372.98777588247</v>
      </c>
      <c r="BE56" s="45">
        <f t="shared" si="23"/>
        <v>1955</v>
      </c>
      <c r="BF56" s="55">
        <f t="shared" si="24"/>
        <v>3262</v>
      </c>
      <c r="BG56" s="55">
        <f t="shared" si="25"/>
        <v>4062.6</v>
      </c>
      <c r="BH56" s="55">
        <f t="shared" si="26"/>
        <v>74884.759999999995</v>
      </c>
      <c r="BI56" s="55">
        <f t="shared" si="27"/>
        <v>83424.145000000004</v>
      </c>
      <c r="BJ56" s="55">
        <f t="shared" si="28"/>
        <v>280.36799999999994</v>
      </c>
      <c r="BK56" s="55">
        <f t="shared" si="29"/>
        <v>822.58440000000007</v>
      </c>
      <c r="BL56" s="55">
        <f t="shared" si="30"/>
        <v>9390.152</v>
      </c>
      <c r="BM56" s="55">
        <f t="shared" si="31"/>
        <v>432731.9</v>
      </c>
      <c r="BN56" s="55">
        <f t="shared" si="32"/>
        <v>10024.965986394558</v>
      </c>
      <c r="BO56" s="55"/>
      <c r="BP56" s="55"/>
      <c r="BQ56" s="55">
        <f t="shared" si="33"/>
        <v>618883.47538639454</v>
      </c>
      <c r="BS56" s="56">
        <f t="shared" si="34"/>
        <v>976.60563248299331</v>
      </c>
      <c r="BT56" s="57">
        <f t="shared" si="35"/>
        <v>370.37298777588245</v>
      </c>
      <c r="BU56" s="58">
        <f t="shared" si="36"/>
        <v>618.88347538639459</v>
      </c>
      <c r="BW56" s="59">
        <f t="shared" si="37"/>
        <v>177.66881650000002</v>
      </c>
    </row>
    <row r="57" spans="1:75" x14ac:dyDescent="0.2">
      <c r="A57" s="48">
        <v>1956</v>
      </c>
      <c r="B57" s="49">
        <v>5856700</v>
      </c>
      <c r="C57" s="49">
        <v>31200</v>
      </c>
      <c r="D57" s="49">
        <v>0</v>
      </c>
      <c r="E57" s="49">
        <v>69150</v>
      </c>
      <c r="F57" s="49">
        <v>0</v>
      </c>
      <c r="G57" s="49">
        <v>136000</v>
      </c>
      <c r="H57" s="49">
        <v>0</v>
      </c>
      <c r="I57" s="49">
        <v>0</v>
      </c>
      <c r="J57" s="49">
        <v>0</v>
      </c>
      <c r="K57" s="49">
        <v>706500</v>
      </c>
      <c r="L57" s="49">
        <v>3129000</v>
      </c>
      <c r="M57" s="49">
        <v>0</v>
      </c>
      <c r="N57" s="49">
        <v>888700</v>
      </c>
      <c r="O57" s="49">
        <v>0</v>
      </c>
      <c r="P57" s="49">
        <v>0</v>
      </c>
      <c r="Q57" s="49">
        <v>1359800</v>
      </c>
      <c r="R57" s="49">
        <v>60400</v>
      </c>
      <c r="S57" s="49">
        <v>7210350</v>
      </c>
      <c r="T57" s="49">
        <v>49400</v>
      </c>
      <c r="U57" s="49">
        <v>214500</v>
      </c>
      <c r="V57" s="49">
        <v>0</v>
      </c>
      <c r="W57" s="49">
        <v>144250</v>
      </c>
      <c r="X57" s="49">
        <v>810100</v>
      </c>
      <c r="Y57" s="49">
        <v>8000</v>
      </c>
      <c r="Z57" s="49">
        <v>17831000</v>
      </c>
      <c r="AA57" s="49">
        <v>0</v>
      </c>
      <c r="AB57" s="49">
        <v>15595500</v>
      </c>
      <c r="AC57" s="50">
        <v>1919501.133786848</v>
      </c>
      <c r="AE57" s="41">
        <f t="shared" si="1"/>
        <v>1956</v>
      </c>
      <c r="AF57" s="51">
        <f t="shared" si="2"/>
        <v>7933.75</v>
      </c>
      <c r="AG57" s="51">
        <f t="shared" si="3"/>
        <v>8478</v>
      </c>
      <c r="AH57" s="51">
        <f t="shared" si="4"/>
        <v>327505.5</v>
      </c>
      <c r="AI57" s="51">
        <f t="shared" si="5"/>
        <v>313551.46799999999</v>
      </c>
      <c r="AJ57" s="51">
        <f t="shared" si="6"/>
        <v>4610.1694915254229</v>
      </c>
      <c r="AK57" s="51">
        <f t="shared" si="7"/>
        <v>3053.3359999999998</v>
      </c>
      <c r="AL57" s="51">
        <f t="shared" si="8"/>
        <v>36305.464999999997</v>
      </c>
      <c r="AM57" s="51">
        <f t="shared" si="9"/>
        <v>338510.4</v>
      </c>
      <c r="AN57" s="52">
        <f t="shared" si="10"/>
        <v>6142.4036281179142</v>
      </c>
      <c r="AO57" s="41"/>
      <c r="AP57" s="41"/>
      <c r="AQ57" s="51">
        <f t="shared" si="11"/>
        <v>1046090.4921196433</v>
      </c>
      <c r="AR57" s="43">
        <f t="shared" si="12"/>
        <v>1956</v>
      </c>
      <c r="AS57" s="53">
        <f t="shared" si="13"/>
        <v>1731</v>
      </c>
      <c r="AT57" s="53">
        <f t="shared" si="14"/>
        <v>4415.625</v>
      </c>
      <c r="AU57" s="53">
        <f t="shared" si="15"/>
        <v>140359.5</v>
      </c>
      <c r="AV57" s="53">
        <f t="shared" si="16"/>
        <v>125446.88000000003</v>
      </c>
      <c r="AW57" s="53">
        <f t="shared" si="17"/>
        <v>2177.9331584000001</v>
      </c>
      <c r="AX57" s="53">
        <f t="shared" si="18"/>
        <v>819.64116000000001</v>
      </c>
      <c r="AY57" s="53">
        <f t="shared" si="19"/>
        <v>13839.941480000001</v>
      </c>
      <c r="AZ57" s="53">
        <f t="shared" si="20"/>
        <v>107534.65</v>
      </c>
      <c r="BA57" s="54">
        <f t="shared" si="21"/>
        <v>2303.4013605442178</v>
      </c>
      <c r="BB57" s="43"/>
      <c r="BC57" s="43"/>
      <c r="BD57" s="53">
        <f t="shared" si="22"/>
        <v>398628.57215894415</v>
      </c>
      <c r="BE57" s="45">
        <f t="shared" si="23"/>
        <v>1956</v>
      </c>
      <c r="BF57" s="55">
        <f t="shared" si="24"/>
        <v>2885</v>
      </c>
      <c r="BG57" s="55">
        <f t="shared" si="25"/>
        <v>3179.25</v>
      </c>
      <c r="BH57" s="55">
        <f t="shared" si="26"/>
        <v>82656.149999999994</v>
      </c>
      <c r="BI57" s="55">
        <f t="shared" si="27"/>
        <v>91527.445000000007</v>
      </c>
      <c r="BJ57" s="55">
        <f t="shared" si="28"/>
        <v>1077.1199999999997</v>
      </c>
      <c r="BK57" s="55">
        <f t="shared" si="29"/>
        <v>1049.5368000000001</v>
      </c>
      <c r="BL57" s="55">
        <f t="shared" si="30"/>
        <v>14068.706400000001</v>
      </c>
      <c r="BM57" s="55">
        <f t="shared" si="31"/>
        <v>421690.3</v>
      </c>
      <c r="BN57" s="55">
        <f t="shared" si="32"/>
        <v>10557.256235827665</v>
      </c>
      <c r="BO57" s="55"/>
      <c r="BP57" s="55"/>
      <c r="BQ57" s="55">
        <f t="shared" si="33"/>
        <v>628690.76443582773</v>
      </c>
      <c r="BS57" s="56">
        <f t="shared" si="34"/>
        <v>1046.0904921196432</v>
      </c>
      <c r="BT57" s="57">
        <f t="shared" si="35"/>
        <v>398.62857215894417</v>
      </c>
      <c r="BU57" s="58">
        <f t="shared" si="36"/>
        <v>628.69076443582776</v>
      </c>
      <c r="BW57" s="59">
        <f t="shared" si="37"/>
        <v>172.614068</v>
      </c>
    </row>
    <row r="58" spans="1:75" x14ac:dyDescent="0.2">
      <c r="A58" s="48">
        <v>1957</v>
      </c>
      <c r="B58" s="49">
        <v>4702550</v>
      </c>
      <c r="C58" s="49">
        <v>29800</v>
      </c>
      <c r="D58" s="49">
        <v>0</v>
      </c>
      <c r="E58" s="49">
        <v>48100</v>
      </c>
      <c r="F58" s="49">
        <v>0</v>
      </c>
      <c r="G58" s="49">
        <v>196400</v>
      </c>
      <c r="H58" s="49">
        <v>0</v>
      </c>
      <c r="I58" s="49">
        <v>0</v>
      </c>
      <c r="J58" s="49">
        <v>0</v>
      </c>
      <c r="K58" s="49">
        <v>750100</v>
      </c>
      <c r="L58" s="49">
        <v>3271000</v>
      </c>
      <c r="M58" s="49">
        <v>0</v>
      </c>
      <c r="N58" s="49">
        <v>487800</v>
      </c>
      <c r="O58" s="49">
        <v>0</v>
      </c>
      <c r="P58" s="49">
        <v>0</v>
      </c>
      <c r="Q58" s="49">
        <v>1281650</v>
      </c>
      <c r="R58" s="49">
        <v>32300</v>
      </c>
      <c r="S58" s="49">
        <v>4887300</v>
      </c>
      <c r="T58" s="49">
        <v>36700</v>
      </c>
      <c r="U58" s="49">
        <v>212500</v>
      </c>
      <c r="V58" s="49">
        <v>0</v>
      </c>
      <c r="W58" s="49">
        <v>177050</v>
      </c>
      <c r="X58" s="49">
        <v>955700</v>
      </c>
      <c r="Y58" s="49">
        <v>5400</v>
      </c>
      <c r="Z58" s="49">
        <v>17412000</v>
      </c>
      <c r="AA58" s="49">
        <v>0</v>
      </c>
      <c r="AB58" s="49">
        <v>10687000</v>
      </c>
      <c r="AC58" s="50">
        <v>1983854.8752834466</v>
      </c>
      <c r="AE58" s="41">
        <f t="shared" si="1"/>
        <v>1957</v>
      </c>
      <c r="AF58" s="51">
        <f t="shared" si="2"/>
        <v>9737.75</v>
      </c>
      <c r="AG58" s="51">
        <f t="shared" si="3"/>
        <v>9001.2000000000007</v>
      </c>
      <c r="AH58" s="51">
        <f t="shared" si="4"/>
        <v>224427</v>
      </c>
      <c r="AI58" s="51">
        <f t="shared" si="5"/>
        <v>234778.07</v>
      </c>
      <c r="AJ58" s="51">
        <f t="shared" si="6"/>
        <v>6657.6271186440672</v>
      </c>
      <c r="AK58" s="51">
        <f t="shared" si="7"/>
        <v>2504.5419999999999</v>
      </c>
      <c r="AL58" s="51">
        <f t="shared" si="8"/>
        <v>20959.2</v>
      </c>
      <c r="AM58" s="51">
        <f t="shared" si="9"/>
        <v>331396.5</v>
      </c>
      <c r="AN58" s="52">
        <f t="shared" si="10"/>
        <v>6348.3356009070294</v>
      </c>
      <c r="AO58" s="41"/>
      <c r="AP58" s="41"/>
      <c r="AQ58" s="51">
        <f t="shared" si="11"/>
        <v>845810.22471955116</v>
      </c>
      <c r="AR58" s="43">
        <f t="shared" si="12"/>
        <v>1957</v>
      </c>
      <c r="AS58" s="53">
        <f t="shared" si="13"/>
        <v>2124.6</v>
      </c>
      <c r="AT58" s="53">
        <f t="shared" si="14"/>
        <v>4688.125</v>
      </c>
      <c r="AU58" s="53">
        <f t="shared" si="15"/>
        <v>96183</v>
      </c>
      <c r="AV58" s="53">
        <f t="shared" si="16"/>
        <v>94740.012499999997</v>
      </c>
      <c r="AW58" s="53">
        <f t="shared" si="17"/>
        <v>3145.19170816</v>
      </c>
      <c r="AX58" s="53">
        <f t="shared" si="18"/>
        <v>694.99738000000013</v>
      </c>
      <c r="AY58" s="53">
        <f t="shared" si="19"/>
        <v>8177.74676</v>
      </c>
      <c r="AZ58" s="53">
        <f t="shared" si="20"/>
        <v>105352.6</v>
      </c>
      <c r="BA58" s="54">
        <f t="shared" si="21"/>
        <v>2380.6258503401359</v>
      </c>
      <c r="BB58" s="43"/>
      <c r="BC58" s="43"/>
      <c r="BD58" s="53">
        <f t="shared" si="22"/>
        <v>317486.89919850009</v>
      </c>
      <c r="BE58" s="45">
        <f t="shared" si="23"/>
        <v>1957</v>
      </c>
      <c r="BF58" s="55">
        <f t="shared" si="24"/>
        <v>3541</v>
      </c>
      <c r="BG58" s="55">
        <f t="shared" si="25"/>
        <v>3375.45</v>
      </c>
      <c r="BH58" s="55">
        <f t="shared" si="26"/>
        <v>56641.1</v>
      </c>
      <c r="BI58" s="55">
        <f t="shared" si="27"/>
        <v>69585.3</v>
      </c>
      <c r="BJ58" s="55">
        <f t="shared" si="28"/>
        <v>1555.4879999999998</v>
      </c>
      <c r="BK58" s="55">
        <f t="shared" si="29"/>
        <v>879.03240000000005</v>
      </c>
      <c r="BL58" s="55">
        <f t="shared" si="30"/>
        <v>9715.6148000000012</v>
      </c>
      <c r="BM58" s="55">
        <f t="shared" si="31"/>
        <v>412578.7</v>
      </c>
      <c r="BN58" s="55">
        <f t="shared" si="32"/>
        <v>10911.201814058955</v>
      </c>
      <c r="BO58" s="55"/>
      <c r="BP58" s="55"/>
      <c r="BQ58" s="55">
        <f t="shared" si="33"/>
        <v>568782.887014059</v>
      </c>
      <c r="BS58" s="56">
        <f t="shared" si="34"/>
        <v>845.81022471955112</v>
      </c>
      <c r="BT58" s="57">
        <f t="shared" si="35"/>
        <v>317.48689919850011</v>
      </c>
      <c r="BU58" s="58">
        <f t="shared" si="36"/>
        <v>568.78288701405904</v>
      </c>
      <c r="BW58" s="59">
        <f t="shared" si="37"/>
        <v>170.309821</v>
      </c>
    </row>
    <row r="59" spans="1:75" x14ac:dyDescent="0.2">
      <c r="A59" s="48">
        <v>1958</v>
      </c>
      <c r="B59" s="49">
        <v>5178200</v>
      </c>
      <c r="C59" s="49">
        <v>33250</v>
      </c>
      <c r="D59" s="49">
        <v>0</v>
      </c>
      <c r="E59" s="49">
        <v>43600</v>
      </c>
      <c r="F59" s="49">
        <v>0</v>
      </c>
      <c r="G59" s="49">
        <v>176000</v>
      </c>
      <c r="H59" s="49">
        <v>0</v>
      </c>
      <c r="I59" s="49">
        <v>0</v>
      </c>
      <c r="J59" s="49">
        <v>0</v>
      </c>
      <c r="K59" s="49">
        <v>756400</v>
      </c>
      <c r="L59" s="49">
        <v>3406000</v>
      </c>
      <c r="M59" s="49">
        <v>0</v>
      </c>
      <c r="N59" s="49">
        <v>567450</v>
      </c>
      <c r="O59" s="49">
        <v>0</v>
      </c>
      <c r="P59" s="49">
        <v>0</v>
      </c>
      <c r="Q59" s="49">
        <v>1302850</v>
      </c>
      <c r="R59" s="49">
        <v>31900</v>
      </c>
      <c r="S59" s="49">
        <v>5331450</v>
      </c>
      <c r="T59" s="49">
        <v>30450</v>
      </c>
      <c r="U59" s="49">
        <v>195400</v>
      </c>
      <c r="V59" s="49">
        <v>0</v>
      </c>
      <c r="W59" s="49">
        <v>181000</v>
      </c>
      <c r="X59" s="49">
        <v>1201900</v>
      </c>
      <c r="Y59" s="49">
        <v>10050</v>
      </c>
      <c r="Z59" s="49">
        <v>16262000</v>
      </c>
      <c r="AA59" s="49">
        <v>0</v>
      </c>
      <c r="AB59" s="49">
        <v>10834300</v>
      </c>
      <c r="AC59" s="50">
        <v>1796371.8820861678</v>
      </c>
      <c r="AE59" s="41">
        <f t="shared" si="1"/>
        <v>1958</v>
      </c>
      <c r="AF59" s="51">
        <f t="shared" si="2"/>
        <v>9955</v>
      </c>
      <c r="AG59" s="51">
        <f t="shared" si="3"/>
        <v>9076.7999999999993</v>
      </c>
      <c r="AH59" s="51">
        <f t="shared" si="4"/>
        <v>227520.3</v>
      </c>
      <c r="AI59" s="51">
        <f t="shared" si="5"/>
        <v>254407.79</v>
      </c>
      <c r="AJ59" s="51">
        <f t="shared" si="6"/>
        <v>5966.1016949152536</v>
      </c>
      <c r="AK59" s="51">
        <f t="shared" si="7"/>
        <v>2382.1035000000002</v>
      </c>
      <c r="AL59" s="51">
        <f t="shared" si="8"/>
        <v>24350.9</v>
      </c>
      <c r="AM59" s="51">
        <f t="shared" si="9"/>
        <v>310878</v>
      </c>
      <c r="AN59" s="52">
        <f t="shared" si="10"/>
        <v>5748.3900226757378</v>
      </c>
      <c r="AO59" s="41"/>
      <c r="AP59" s="41"/>
      <c r="AQ59" s="51">
        <f t="shared" si="11"/>
        <v>850285.38521759107</v>
      </c>
      <c r="AR59" s="43">
        <f t="shared" si="12"/>
        <v>1958</v>
      </c>
      <c r="AS59" s="53">
        <f t="shared" si="13"/>
        <v>2172</v>
      </c>
      <c r="AT59" s="53">
        <f t="shared" si="14"/>
        <v>4727.5</v>
      </c>
      <c r="AU59" s="53">
        <f t="shared" si="15"/>
        <v>97508.7</v>
      </c>
      <c r="AV59" s="53">
        <f t="shared" si="16"/>
        <v>102637.4675</v>
      </c>
      <c r="AW59" s="53">
        <f t="shared" si="17"/>
        <v>2818.5017343999998</v>
      </c>
      <c r="AX59" s="53">
        <f t="shared" si="18"/>
        <v>687.46362999999997</v>
      </c>
      <c r="AY59" s="53">
        <f t="shared" si="19"/>
        <v>9510.2872800000005</v>
      </c>
      <c r="AZ59" s="53">
        <f t="shared" si="20"/>
        <v>98956.1</v>
      </c>
      <c r="BA59" s="54">
        <f t="shared" si="21"/>
        <v>2155.646258503401</v>
      </c>
      <c r="BB59" s="43"/>
      <c r="BC59" s="43"/>
      <c r="BD59" s="53">
        <f t="shared" si="22"/>
        <v>321173.66640290333</v>
      </c>
      <c r="BE59" s="45">
        <f t="shared" si="23"/>
        <v>1958</v>
      </c>
      <c r="BF59" s="55">
        <f t="shared" si="24"/>
        <v>3620</v>
      </c>
      <c r="BG59" s="55">
        <f t="shared" si="25"/>
        <v>3403.8</v>
      </c>
      <c r="BH59" s="55">
        <f t="shared" si="26"/>
        <v>57421.79</v>
      </c>
      <c r="BI59" s="55">
        <f t="shared" si="27"/>
        <v>75432.149999999994</v>
      </c>
      <c r="BJ59" s="55">
        <f t="shared" si="28"/>
        <v>1393.9199999999998</v>
      </c>
      <c r="BK59" s="55">
        <f t="shared" si="29"/>
        <v>857.20740000000001</v>
      </c>
      <c r="BL59" s="55">
        <f t="shared" si="30"/>
        <v>11496.1924</v>
      </c>
      <c r="BM59" s="55">
        <f t="shared" si="31"/>
        <v>386628.2</v>
      </c>
      <c r="BN59" s="55">
        <f t="shared" si="32"/>
        <v>9880.0453514739238</v>
      </c>
      <c r="BO59" s="55"/>
      <c r="BP59" s="55"/>
      <c r="BQ59" s="55">
        <f t="shared" si="33"/>
        <v>550133.30515147396</v>
      </c>
      <c r="BS59" s="56">
        <f t="shared" si="34"/>
        <v>850.28538521759106</v>
      </c>
      <c r="BT59" s="57">
        <f t="shared" si="35"/>
        <v>321.17366640290334</v>
      </c>
      <c r="BU59" s="58">
        <f t="shared" si="36"/>
        <v>550.13330515147402</v>
      </c>
      <c r="BW59" s="59">
        <f t="shared" si="37"/>
        <v>159.94335175000001</v>
      </c>
    </row>
    <row r="60" spans="1:75" x14ac:dyDescent="0.2">
      <c r="A60" s="48">
        <v>1959</v>
      </c>
      <c r="B60" s="49">
        <v>4694700</v>
      </c>
      <c r="C60" s="49">
        <v>31450</v>
      </c>
      <c r="D60" s="49">
        <v>0</v>
      </c>
      <c r="E60" s="49">
        <v>31150</v>
      </c>
      <c r="F60" s="49">
        <v>0</v>
      </c>
      <c r="G60" s="49">
        <v>80800</v>
      </c>
      <c r="H60" s="49">
        <v>0</v>
      </c>
      <c r="I60" s="49">
        <v>0</v>
      </c>
      <c r="J60" s="49">
        <v>0</v>
      </c>
      <c r="K60" s="49">
        <v>784800</v>
      </c>
      <c r="L60" s="49">
        <v>3575000</v>
      </c>
      <c r="M60" s="49">
        <v>0</v>
      </c>
      <c r="N60" s="49">
        <v>436600</v>
      </c>
      <c r="O60" s="49">
        <v>0</v>
      </c>
      <c r="P60" s="49">
        <v>0</v>
      </c>
      <c r="Q60" s="49">
        <v>1278350</v>
      </c>
      <c r="R60" s="49">
        <v>22300</v>
      </c>
      <c r="S60" s="49">
        <v>5307950</v>
      </c>
      <c r="T60" s="49">
        <v>27650</v>
      </c>
      <c r="U60" s="49">
        <v>214400</v>
      </c>
      <c r="V60" s="49">
        <v>0</v>
      </c>
      <c r="W60" s="49">
        <v>185800</v>
      </c>
      <c r="X60" s="49">
        <v>1124500</v>
      </c>
      <c r="Y60" s="49">
        <v>14700</v>
      </c>
      <c r="Z60" s="49">
        <v>18237000</v>
      </c>
      <c r="AA60" s="49">
        <v>0</v>
      </c>
      <c r="AB60" s="49">
        <v>12112150</v>
      </c>
      <c r="AC60" s="50">
        <v>1615147.3922902495</v>
      </c>
      <c r="AE60" s="41">
        <f t="shared" si="1"/>
        <v>1959</v>
      </c>
      <c r="AF60" s="51">
        <f t="shared" si="2"/>
        <v>10219</v>
      </c>
      <c r="AG60" s="51">
        <f t="shared" si="3"/>
        <v>9417.6</v>
      </c>
      <c r="AH60" s="51">
        <f t="shared" si="4"/>
        <v>254355.15</v>
      </c>
      <c r="AI60" s="51">
        <f t="shared" si="5"/>
        <v>244688.53</v>
      </c>
      <c r="AJ60" s="51">
        <f t="shared" si="6"/>
        <v>2738.9830508474574</v>
      </c>
      <c r="AK60" s="51">
        <f t="shared" si="7"/>
        <v>2207.9135000000001</v>
      </c>
      <c r="AL60" s="51">
        <f t="shared" si="8"/>
        <v>19180.825000000001</v>
      </c>
      <c r="AM60" s="51">
        <f t="shared" si="9"/>
        <v>347679.6</v>
      </c>
      <c r="AN60" s="52">
        <f t="shared" si="10"/>
        <v>5168.471655328799</v>
      </c>
      <c r="AO60" s="41"/>
      <c r="AP60" s="41"/>
      <c r="AQ60" s="51">
        <f t="shared" si="11"/>
        <v>895656.07320617628</v>
      </c>
      <c r="AR60" s="43">
        <f t="shared" si="12"/>
        <v>1959</v>
      </c>
      <c r="AS60" s="53">
        <f t="shared" si="13"/>
        <v>2229.6</v>
      </c>
      <c r="AT60" s="53">
        <f t="shared" si="14"/>
        <v>4905</v>
      </c>
      <c r="AU60" s="53">
        <f t="shared" si="15"/>
        <v>109009.35</v>
      </c>
      <c r="AV60" s="53">
        <f t="shared" si="16"/>
        <v>98363.942500000005</v>
      </c>
      <c r="AW60" s="53">
        <f t="shared" si="17"/>
        <v>1293.94852352</v>
      </c>
      <c r="AX60" s="53">
        <f t="shared" si="18"/>
        <v>640.59570999999994</v>
      </c>
      <c r="AY60" s="53">
        <f t="shared" si="19"/>
        <v>7556.0497599999999</v>
      </c>
      <c r="AZ60" s="53">
        <f t="shared" si="20"/>
        <v>110582.75</v>
      </c>
      <c r="BA60" s="54">
        <f t="shared" si="21"/>
        <v>1938.1768707482993</v>
      </c>
      <c r="BB60" s="43"/>
      <c r="BC60" s="43"/>
      <c r="BD60" s="53">
        <f t="shared" si="22"/>
        <v>336519.41336426826</v>
      </c>
      <c r="BE60" s="45">
        <f t="shared" si="23"/>
        <v>1959</v>
      </c>
      <c r="BF60" s="55">
        <f t="shared" si="24"/>
        <v>3716</v>
      </c>
      <c r="BG60" s="55">
        <f t="shared" si="25"/>
        <v>3531.6</v>
      </c>
      <c r="BH60" s="55">
        <f t="shared" si="26"/>
        <v>64194.394999999997</v>
      </c>
      <c r="BI60" s="55">
        <f t="shared" si="27"/>
        <v>72004.2</v>
      </c>
      <c r="BJ60" s="55">
        <f t="shared" si="28"/>
        <v>639.93599999999992</v>
      </c>
      <c r="BK60" s="55">
        <f t="shared" si="29"/>
        <v>797.24580000000003</v>
      </c>
      <c r="BL60" s="55">
        <f t="shared" si="30"/>
        <v>9603.2928000000011</v>
      </c>
      <c r="BM60" s="55">
        <f t="shared" si="31"/>
        <v>432678.5</v>
      </c>
      <c r="BN60" s="55">
        <f t="shared" si="32"/>
        <v>8883.310657596372</v>
      </c>
      <c r="BO60" s="55"/>
      <c r="BP60" s="55"/>
      <c r="BQ60" s="55">
        <f t="shared" si="33"/>
        <v>596048.48025759635</v>
      </c>
      <c r="BS60" s="56">
        <f t="shared" si="34"/>
        <v>895.6560732061763</v>
      </c>
      <c r="BT60" s="57">
        <f t="shared" si="35"/>
        <v>336.51941336426825</v>
      </c>
      <c r="BU60" s="58">
        <f t="shared" si="36"/>
        <v>596.04848025759634</v>
      </c>
      <c r="BW60" s="59">
        <f t="shared" si="37"/>
        <v>178.19150675</v>
      </c>
    </row>
    <row r="61" spans="1:75" x14ac:dyDescent="0.2">
      <c r="A61" s="48">
        <v>1960</v>
      </c>
      <c r="B61" s="49">
        <v>4212900</v>
      </c>
      <c r="C61" s="49">
        <v>27050</v>
      </c>
      <c r="D61" s="49">
        <v>0</v>
      </c>
      <c r="E61" s="49">
        <v>34400</v>
      </c>
      <c r="F61" s="49">
        <v>0</v>
      </c>
      <c r="G61" s="49">
        <v>252200</v>
      </c>
      <c r="H61" s="49">
        <v>0</v>
      </c>
      <c r="I61" s="49">
        <v>0</v>
      </c>
      <c r="J61" s="49">
        <v>0</v>
      </c>
      <c r="K61" s="49">
        <v>662500</v>
      </c>
      <c r="L61" s="49">
        <v>3015000</v>
      </c>
      <c r="M61" s="49">
        <v>0</v>
      </c>
      <c r="N61" s="49">
        <v>573400</v>
      </c>
      <c r="O61" s="49">
        <v>0</v>
      </c>
      <c r="P61" s="49">
        <v>0</v>
      </c>
      <c r="Q61" s="49">
        <v>1202850</v>
      </c>
      <c r="R61" s="49">
        <v>26200</v>
      </c>
      <c r="S61" s="49">
        <v>6145850</v>
      </c>
      <c r="T61" s="49">
        <v>30450</v>
      </c>
      <c r="U61" s="49">
        <v>259500</v>
      </c>
      <c r="V61" s="49">
        <v>0</v>
      </c>
      <c r="W61" s="49">
        <v>136050</v>
      </c>
      <c r="X61" s="49">
        <v>996700</v>
      </c>
      <c r="Y61" s="49">
        <v>13300</v>
      </c>
      <c r="Z61" s="49">
        <v>19591000</v>
      </c>
      <c r="AA61" s="49">
        <v>0</v>
      </c>
      <c r="AB61" s="49">
        <v>14107400</v>
      </c>
      <c r="AC61" s="50">
        <v>1936326.5306122447</v>
      </c>
      <c r="AE61" s="41">
        <f t="shared" si="1"/>
        <v>1960</v>
      </c>
      <c r="AF61" s="51">
        <f t="shared" si="2"/>
        <v>7482.75</v>
      </c>
      <c r="AG61" s="51">
        <f t="shared" si="3"/>
        <v>7950</v>
      </c>
      <c r="AH61" s="51">
        <f t="shared" si="4"/>
        <v>296255.40000000002</v>
      </c>
      <c r="AI61" s="51">
        <f t="shared" si="5"/>
        <v>255003.42600000001</v>
      </c>
      <c r="AJ61" s="51">
        <f t="shared" si="6"/>
        <v>8549.1525423728799</v>
      </c>
      <c r="AK61" s="51">
        <f t="shared" si="7"/>
        <v>2160.9495000000002</v>
      </c>
      <c r="AL61" s="51">
        <f t="shared" si="8"/>
        <v>23980.74</v>
      </c>
      <c r="AM61" s="51">
        <f t="shared" si="9"/>
        <v>370273.8</v>
      </c>
      <c r="AN61" s="52">
        <f t="shared" si="10"/>
        <v>6196.2448979591836</v>
      </c>
      <c r="AO61" s="41"/>
      <c r="AP61" s="41"/>
      <c r="AQ61" s="51">
        <f t="shared" si="11"/>
        <v>977852.46294033213</v>
      </c>
      <c r="AR61" s="43">
        <f t="shared" si="12"/>
        <v>1960</v>
      </c>
      <c r="AS61" s="53">
        <f t="shared" si="13"/>
        <v>1632.6</v>
      </c>
      <c r="AT61" s="53">
        <f t="shared" si="14"/>
        <v>4140.625</v>
      </c>
      <c r="AU61" s="53">
        <f t="shared" si="15"/>
        <v>126966.6</v>
      </c>
      <c r="AV61" s="53">
        <f t="shared" si="16"/>
        <v>101462.8175</v>
      </c>
      <c r="AW61" s="53">
        <f t="shared" si="17"/>
        <v>4038.7848716799999</v>
      </c>
      <c r="AX61" s="53">
        <f t="shared" si="18"/>
        <v>606.86363000000006</v>
      </c>
      <c r="AY61" s="53">
        <f t="shared" si="19"/>
        <v>9262.3634399999992</v>
      </c>
      <c r="AZ61" s="53">
        <f t="shared" si="20"/>
        <v>117472.25</v>
      </c>
      <c r="BA61" s="54">
        <f t="shared" si="21"/>
        <v>2323.5918367346935</v>
      </c>
      <c r="BB61" s="43"/>
      <c r="BC61" s="43"/>
      <c r="BD61" s="53">
        <f t="shared" si="22"/>
        <v>367906.49627841468</v>
      </c>
      <c r="BE61" s="45">
        <f t="shared" si="23"/>
        <v>1960</v>
      </c>
      <c r="BF61" s="55">
        <f t="shared" si="24"/>
        <v>2721</v>
      </c>
      <c r="BG61" s="55">
        <f t="shared" si="25"/>
        <v>2981.25</v>
      </c>
      <c r="BH61" s="55">
        <f t="shared" si="26"/>
        <v>74769.22</v>
      </c>
      <c r="BI61" s="55">
        <f t="shared" si="27"/>
        <v>73492.149999999994</v>
      </c>
      <c r="BJ61" s="55">
        <f t="shared" si="28"/>
        <v>1997.4239999999998</v>
      </c>
      <c r="BK61" s="55">
        <f t="shared" si="29"/>
        <v>764.20740000000001</v>
      </c>
      <c r="BL61" s="55">
        <f t="shared" si="30"/>
        <v>10689.5412</v>
      </c>
      <c r="BM61" s="55">
        <f t="shared" si="31"/>
        <v>461748.5</v>
      </c>
      <c r="BN61" s="55">
        <f t="shared" si="32"/>
        <v>10649.795918367347</v>
      </c>
      <c r="BO61" s="55"/>
      <c r="BP61" s="55"/>
      <c r="BQ61" s="55">
        <f t="shared" si="33"/>
        <v>639813.08851836738</v>
      </c>
      <c r="BS61" s="56">
        <f t="shared" si="34"/>
        <v>977.85246294033209</v>
      </c>
      <c r="BT61" s="57">
        <f t="shared" si="35"/>
        <v>367.90649627841469</v>
      </c>
      <c r="BU61" s="58">
        <f t="shared" si="36"/>
        <v>639.81308851836741</v>
      </c>
      <c r="BW61" s="59">
        <f t="shared" si="37"/>
        <v>187.82087475</v>
      </c>
    </row>
    <row r="62" spans="1:75" x14ac:dyDescent="0.2">
      <c r="A62" s="48">
        <v>1961</v>
      </c>
      <c r="B62" s="49">
        <v>2451700</v>
      </c>
      <c r="C62" s="49">
        <v>36100</v>
      </c>
      <c r="D62" s="49">
        <v>0</v>
      </c>
      <c r="E62" s="49">
        <v>26500</v>
      </c>
      <c r="F62" s="49">
        <v>0</v>
      </c>
      <c r="G62" s="49">
        <v>254500</v>
      </c>
      <c r="H62" s="49">
        <v>0</v>
      </c>
      <c r="I62" s="49">
        <v>0</v>
      </c>
      <c r="J62" s="49">
        <v>0</v>
      </c>
      <c r="K62" s="49">
        <v>742100</v>
      </c>
      <c r="L62" s="49">
        <v>3677000</v>
      </c>
      <c r="M62" s="49">
        <v>0</v>
      </c>
      <c r="N62" s="49">
        <v>367700</v>
      </c>
      <c r="O62" s="49">
        <v>0</v>
      </c>
      <c r="P62" s="49">
        <v>0</v>
      </c>
      <c r="Q62" s="49">
        <v>1251450</v>
      </c>
      <c r="R62" s="49">
        <v>17100</v>
      </c>
      <c r="S62" s="49">
        <v>4378900</v>
      </c>
      <c r="T62" s="49">
        <v>28300</v>
      </c>
      <c r="U62" s="49">
        <v>165400</v>
      </c>
      <c r="V62" s="49">
        <v>0</v>
      </c>
      <c r="W62" s="49">
        <v>180500</v>
      </c>
      <c r="X62" s="49">
        <v>1003100</v>
      </c>
      <c r="Y62" s="49">
        <v>10950</v>
      </c>
      <c r="Z62" s="49">
        <v>18879000</v>
      </c>
      <c r="AA62" s="49">
        <v>0</v>
      </c>
      <c r="AB62" s="49">
        <v>7713950</v>
      </c>
      <c r="AC62" s="50">
        <v>2000362.8117913832</v>
      </c>
      <c r="AE62" s="41">
        <f t="shared" si="1"/>
        <v>1961</v>
      </c>
      <c r="AF62" s="51">
        <f t="shared" si="2"/>
        <v>9927.5</v>
      </c>
      <c r="AG62" s="51">
        <f t="shared" si="3"/>
        <v>8905.2000000000007</v>
      </c>
      <c r="AH62" s="51">
        <f t="shared" si="4"/>
        <v>161992.95000000001</v>
      </c>
      <c r="AI62" s="51">
        <f t="shared" si="5"/>
        <v>179595.13399999999</v>
      </c>
      <c r="AJ62" s="51">
        <f t="shared" si="6"/>
        <v>8627.1186440677957</v>
      </c>
      <c r="AK62" s="51">
        <f t="shared" si="7"/>
        <v>2399.3110000000001</v>
      </c>
      <c r="AL62" s="51">
        <f t="shared" si="8"/>
        <v>16167.055</v>
      </c>
      <c r="AM62" s="51">
        <f t="shared" si="9"/>
        <v>359826</v>
      </c>
      <c r="AN62" s="52">
        <f t="shared" si="10"/>
        <v>6401.1609977324269</v>
      </c>
      <c r="AO62" s="41"/>
      <c r="AP62" s="41"/>
      <c r="AQ62" s="51">
        <f t="shared" si="11"/>
        <v>753841.42964180012</v>
      </c>
      <c r="AR62" s="43">
        <f t="shared" si="12"/>
        <v>1961</v>
      </c>
      <c r="AS62" s="53">
        <f t="shared" si="13"/>
        <v>2166</v>
      </c>
      <c r="AT62" s="53">
        <f t="shared" si="14"/>
        <v>4638.125</v>
      </c>
      <c r="AU62" s="53">
        <f t="shared" si="15"/>
        <v>69425.55</v>
      </c>
      <c r="AV62" s="53">
        <f t="shared" si="16"/>
        <v>70939.607499999998</v>
      </c>
      <c r="AW62" s="53">
        <f t="shared" si="17"/>
        <v>4075.6175647999999</v>
      </c>
      <c r="AX62" s="53">
        <f t="shared" si="18"/>
        <v>706.49361999999996</v>
      </c>
      <c r="AY62" s="53">
        <f t="shared" si="19"/>
        <v>6380.2115199999998</v>
      </c>
      <c r="AZ62" s="53">
        <f t="shared" si="20"/>
        <v>114437.45</v>
      </c>
      <c r="BA62" s="54">
        <f t="shared" si="21"/>
        <v>2400.4353741496598</v>
      </c>
      <c r="BB62" s="43"/>
      <c r="BC62" s="43"/>
      <c r="BD62" s="53">
        <f t="shared" si="22"/>
        <v>275169.49057894963</v>
      </c>
      <c r="BE62" s="45">
        <f t="shared" si="23"/>
        <v>1961</v>
      </c>
      <c r="BF62" s="55">
        <f t="shared" si="24"/>
        <v>3610</v>
      </c>
      <c r="BG62" s="55">
        <f t="shared" si="25"/>
        <v>3339.45</v>
      </c>
      <c r="BH62" s="55">
        <f t="shared" si="26"/>
        <v>40883.934999999998</v>
      </c>
      <c r="BI62" s="55">
        <f t="shared" si="27"/>
        <v>51055.735000000001</v>
      </c>
      <c r="BJ62" s="55">
        <f t="shared" si="28"/>
        <v>2015.6399999999999</v>
      </c>
      <c r="BK62" s="55">
        <f t="shared" si="29"/>
        <v>874.64760000000012</v>
      </c>
      <c r="BL62" s="55">
        <f t="shared" si="30"/>
        <v>8270.0975999999991</v>
      </c>
      <c r="BM62" s="55">
        <f t="shared" si="31"/>
        <v>447821.9</v>
      </c>
      <c r="BN62" s="55">
        <f t="shared" si="32"/>
        <v>11001.995464852607</v>
      </c>
      <c r="BO62" s="55"/>
      <c r="BP62" s="55"/>
      <c r="BQ62" s="55">
        <f t="shared" si="33"/>
        <v>568873.4006648527</v>
      </c>
      <c r="BS62" s="56">
        <f t="shared" si="34"/>
        <v>753.84142964180012</v>
      </c>
      <c r="BT62" s="57">
        <f t="shared" si="35"/>
        <v>275.16949057894965</v>
      </c>
      <c r="BU62" s="58">
        <f t="shared" si="36"/>
        <v>568.87340066485274</v>
      </c>
      <c r="BW62" s="59">
        <f t="shared" si="37"/>
        <v>183.87000549999999</v>
      </c>
    </row>
    <row r="63" spans="1:75" x14ac:dyDescent="0.2">
      <c r="A63" s="48">
        <v>1962</v>
      </c>
      <c r="B63" s="49">
        <v>3611350</v>
      </c>
      <c r="C63" s="49">
        <v>38800</v>
      </c>
      <c r="D63" s="49">
        <v>0</v>
      </c>
      <c r="E63" s="49">
        <v>25000</v>
      </c>
      <c r="F63" s="49">
        <v>0</v>
      </c>
      <c r="G63" s="49">
        <v>132900</v>
      </c>
      <c r="H63" s="49">
        <v>0</v>
      </c>
      <c r="I63" s="49">
        <v>0</v>
      </c>
      <c r="J63" s="49">
        <v>0</v>
      </c>
      <c r="K63" s="49">
        <v>848400</v>
      </c>
      <c r="L63" s="49">
        <v>4340000</v>
      </c>
      <c r="M63" s="49">
        <v>0</v>
      </c>
      <c r="N63" s="49">
        <v>408050</v>
      </c>
      <c r="O63" s="49">
        <v>0</v>
      </c>
      <c r="P63" s="49">
        <v>0</v>
      </c>
      <c r="Q63" s="49">
        <v>1475400</v>
      </c>
      <c r="R63" s="49">
        <v>22800</v>
      </c>
      <c r="S63" s="49">
        <v>7597300</v>
      </c>
      <c r="T63" s="49">
        <v>22350</v>
      </c>
      <c r="U63" s="49">
        <v>312000</v>
      </c>
      <c r="V63" s="49">
        <v>0</v>
      </c>
      <c r="W63" s="49">
        <v>179800</v>
      </c>
      <c r="X63" s="49">
        <v>1003200</v>
      </c>
      <c r="Y63" s="49">
        <v>7900</v>
      </c>
      <c r="Z63" s="49">
        <v>20539000</v>
      </c>
      <c r="AA63" s="49">
        <v>0</v>
      </c>
      <c r="AB63" s="49">
        <v>15393450</v>
      </c>
      <c r="AC63" s="50">
        <v>2125986.394557823</v>
      </c>
      <c r="AE63" s="41">
        <f t="shared" si="1"/>
        <v>1962</v>
      </c>
      <c r="AF63" s="51">
        <f t="shared" si="2"/>
        <v>9889</v>
      </c>
      <c r="AG63" s="51">
        <f t="shared" si="3"/>
        <v>10180.799999999999</v>
      </c>
      <c r="AH63" s="51">
        <f t="shared" si="4"/>
        <v>323262.45</v>
      </c>
      <c r="AI63" s="51">
        <f t="shared" si="5"/>
        <v>285340.04399999999</v>
      </c>
      <c r="AJ63" s="51">
        <f t="shared" si="6"/>
        <v>4505.0847457627115</v>
      </c>
      <c r="AK63" s="51">
        <f t="shared" si="7"/>
        <v>2261.904</v>
      </c>
      <c r="AL63" s="51">
        <f t="shared" si="8"/>
        <v>17742.705000000002</v>
      </c>
      <c r="AM63" s="51">
        <f t="shared" si="9"/>
        <v>392789.7</v>
      </c>
      <c r="AN63" s="52">
        <f t="shared" si="10"/>
        <v>6803.1564625850342</v>
      </c>
      <c r="AO63" s="41"/>
      <c r="AP63" s="41"/>
      <c r="AQ63" s="51">
        <f t="shared" si="11"/>
        <v>1052774.8442083478</v>
      </c>
      <c r="AR63" s="43">
        <f t="shared" si="12"/>
        <v>1962</v>
      </c>
      <c r="AS63" s="53">
        <f t="shared" si="13"/>
        <v>2157.6</v>
      </c>
      <c r="AT63" s="53">
        <f t="shared" si="14"/>
        <v>5302.5</v>
      </c>
      <c r="AU63" s="53">
        <f t="shared" si="15"/>
        <v>138541.04999999999</v>
      </c>
      <c r="AV63" s="53">
        <f t="shared" si="16"/>
        <v>112003.515</v>
      </c>
      <c r="AW63" s="53">
        <f t="shared" si="17"/>
        <v>2128.28909376</v>
      </c>
      <c r="AX63" s="53">
        <f t="shared" si="18"/>
        <v>691.72429</v>
      </c>
      <c r="AY63" s="53">
        <f t="shared" si="19"/>
        <v>6979.6153600000007</v>
      </c>
      <c r="AZ63" s="53">
        <f t="shared" si="20"/>
        <v>125043.25</v>
      </c>
      <c r="BA63" s="54">
        <f t="shared" si="21"/>
        <v>2551.1836734693875</v>
      </c>
      <c r="BB63" s="43"/>
      <c r="BC63" s="43"/>
      <c r="BD63" s="53">
        <f t="shared" si="22"/>
        <v>395398.72741722938</v>
      </c>
      <c r="BE63" s="45">
        <f t="shared" si="23"/>
        <v>1962</v>
      </c>
      <c r="BF63" s="55">
        <f t="shared" si="24"/>
        <v>3596</v>
      </c>
      <c r="BG63" s="55">
        <f t="shared" si="25"/>
        <v>3817.8</v>
      </c>
      <c r="BH63" s="55">
        <f t="shared" si="26"/>
        <v>81585.285000000003</v>
      </c>
      <c r="BI63" s="55">
        <f t="shared" si="27"/>
        <v>80031.134999999995</v>
      </c>
      <c r="BJ63" s="55">
        <f t="shared" si="28"/>
        <v>1052.5679999999998</v>
      </c>
      <c r="BK63" s="55">
        <f t="shared" si="29"/>
        <v>845.10419999999999</v>
      </c>
      <c r="BL63" s="55">
        <f t="shared" si="30"/>
        <v>8722.4068000000007</v>
      </c>
      <c r="BM63" s="55">
        <f t="shared" si="31"/>
        <v>488455</v>
      </c>
      <c r="BN63" s="55">
        <f t="shared" si="32"/>
        <v>11692.925170068025</v>
      </c>
      <c r="BO63" s="55"/>
      <c r="BP63" s="55"/>
      <c r="BQ63" s="55">
        <f t="shared" si="33"/>
        <v>679798.22417006805</v>
      </c>
      <c r="BS63" s="56">
        <f t="shared" si="34"/>
        <v>1052.7748442083478</v>
      </c>
      <c r="BT63" s="57">
        <f t="shared" si="35"/>
        <v>395.3987274172294</v>
      </c>
      <c r="BU63" s="58">
        <f t="shared" si="36"/>
        <v>679.79822417006801</v>
      </c>
      <c r="BW63" s="59">
        <f t="shared" si="37"/>
        <v>198.95180199999999</v>
      </c>
    </row>
    <row r="64" spans="1:75" x14ac:dyDescent="0.2">
      <c r="A64" s="48">
        <v>1963</v>
      </c>
      <c r="B64" s="49">
        <v>4816300</v>
      </c>
      <c r="C64" s="49">
        <v>41700</v>
      </c>
      <c r="D64" s="49">
        <v>0</v>
      </c>
      <c r="E64" s="49">
        <v>26050</v>
      </c>
      <c r="F64" s="49">
        <v>0</v>
      </c>
      <c r="G64" s="49">
        <v>189500</v>
      </c>
      <c r="H64" s="49">
        <v>0</v>
      </c>
      <c r="I64" s="49">
        <v>0</v>
      </c>
      <c r="J64" s="49">
        <v>0</v>
      </c>
      <c r="K64" s="49">
        <v>919600</v>
      </c>
      <c r="L64" s="49">
        <v>4521000</v>
      </c>
      <c r="M64" s="49">
        <v>0</v>
      </c>
      <c r="N64" s="49">
        <v>536350</v>
      </c>
      <c r="O64" s="49">
        <v>0</v>
      </c>
      <c r="P64" s="49">
        <v>0</v>
      </c>
      <c r="Q64" s="49">
        <v>1444000</v>
      </c>
      <c r="R64" s="49">
        <v>48800</v>
      </c>
      <c r="S64" s="49">
        <v>6876050</v>
      </c>
      <c r="T64" s="49">
        <v>28400</v>
      </c>
      <c r="U64" s="49">
        <v>350200</v>
      </c>
      <c r="V64" s="49">
        <v>0</v>
      </c>
      <c r="W64" s="49">
        <v>136100</v>
      </c>
      <c r="X64" s="49">
        <v>1166300</v>
      </c>
      <c r="Y64" s="49">
        <v>18000</v>
      </c>
      <c r="Z64" s="49">
        <v>21208000</v>
      </c>
      <c r="AA64" s="49">
        <v>0</v>
      </c>
      <c r="AB64" s="49">
        <v>19689650</v>
      </c>
      <c r="AC64" s="50">
        <v>2088934.2403628118</v>
      </c>
      <c r="AE64" s="41">
        <f t="shared" si="1"/>
        <v>1963</v>
      </c>
      <c r="AF64" s="51">
        <f t="shared" si="2"/>
        <v>7485.5</v>
      </c>
      <c r="AG64" s="51">
        <f t="shared" si="3"/>
        <v>11035.2</v>
      </c>
      <c r="AH64" s="51">
        <f t="shared" si="4"/>
        <v>413482.65</v>
      </c>
      <c r="AI64" s="51">
        <f t="shared" si="5"/>
        <v>290234.14399999997</v>
      </c>
      <c r="AJ64" s="51">
        <f t="shared" si="6"/>
        <v>6423.7288135593208</v>
      </c>
      <c r="AK64" s="51">
        <f t="shared" si="7"/>
        <v>2602.991</v>
      </c>
      <c r="AL64" s="51">
        <f t="shared" si="8"/>
        <v>23854.55</v>
      </c>
      <c r="AM64" s="51">
        <f t="shared" si="9"/>
        <v>405738.3</v>
      </c>
      <c r="AN64" s="52">
        <f t="shared" si="10"/>
        <v>6684.5895691609976</v>
      </c>
      <c r="AO64" s="41"/>
      <c r="AP64" s="41"/>
      <c r="AQ64" s="51">
        <f t="shared" si="11"/>
        <v>1167541.6533827202</v>
      </c>
      <c r="AR64" s="43">
        <f t="shared" si="12"/>
        <v>1963</v>
      </c>
      <c r="AS64" s="53">
        <f t="shared" si="13"/>
        <v>1633.2</v>
      </c>
      <c r="AT64" s="53">
        <f t="shared" si="14"/>
        <v>5747.5</v>
      </c>
      <c r="AU64" s="53">
        <f t="shared" si="15"/>
        <v>177206.85</v>
      </c>
      <c r="AV64" s="53">
        <f t="shared" si="16"/>
        <v>115702.37000000001</v>
      </c>
      <c r="AW64" s="53">
        <f t="shared" si="17"/>
        <v>3034.6936288000002</v>
      </c>
      <c r="AX64" s="53">
        <f t="shared" si="18"/>
        <v>780.13175999999999</v>
      </c>
      <c r="AY64" s="53">
        <f t="shared" si="19"/>
        <v>9420.511559999999</v>
      </c>
      <c r="AZ64" s="53">
        <f t="shared" si="20"/>
        <v>129179.6</v>
      </c>
      <c r="BA64" s="54">
        <f t="shared" si="21"/>
        <v>2506.721088435374</v>
      </c>
      <c r="BB64" s="43"/>
      <c r="BC64" s="43"/>
      <c r="BD64" s="53">
        <f t="shared" si="22"/>
        <v>445211.57803723542</v>
      </c>
      <c r="BE64" s="45">
        <f t="shared" si="23"/>
        <v>1963</v>
      </c>
      <c r="BF64" s="55">
        <f t="shared" si="24"/>
        <v>2722</v>
      </c>
      <c r="BG64" s="55">
        <f t="shared" si="25"/>
        <v>4138.2</v>
      </c>
      <c r="BH64" s="55">
        <f t="shared" si="26"/>
        <v>104355.145</v>
      </c>
      <c r="BI64" s="55">
        <f t="shared" si="27"/>
        <v>83861.205000000002</v>
      </c>
      <c r="BJ64" s="55">
        <f t="shared" si="28"/>
        <v>1500.8399999999997</v>
      </c>
      <c r="BK64" s="55">
        <f t="shared" si="29"/>
        <v>959.8248000000001</v>
      </c>
      <c r="BL64" s="55">
        <f t="shared" si="30"/>
        <v>11068.790800000001</v>
      </c>
      <c r="BM64" s="55">
        <f t="shared" si="31"/>
        <v>504511.7</v>
      </c>
      <c r="BN64" s="55">
        <f t="shared" si="32"/>
        <v>11489.138321995466</v>
      </c>
      <c r="BO64" s="55"/>
      <c r="BP64" s="55"/>
      <c r="BQ64" s="55">
        <f t="shared" si="33"/>
        <v>724606.84392199549</v>
      </c>
      <c r="BS64" s="56">
        <f t="shared" si="34"/>
        <v>1167.5416533827201</v>
      </c>
      <c r="BT64" s="57">
        <f t="shared" si="35"/>
        <v>445.21157803723543</v>
      </c>
      <c r="BU64" s="58">
        <f t="shared" si="36"/>
        <v>724.60684392199551</v>
      </c>
      <c r="BW64" s="59">
        <f t="shared" si="37"/>
        <v>202.84019549999999</v>
      </c>
    </row>
    <row r="65" spans="1:75" x14ac:dyDescent="0.2">
      <c r="A65" s="48">
        <v>1964</v>
      </c>
      <c r="B65" s="49">
        <v>3667650</v>
      </c>
      <c r="C65" s="49">
        <v>56050</v>
      </c>
      <c r="D65" s="49">
        <v>0</v>
      </c>
      <c r="E65" s="49">
        <v>27750</v>
      </c>
      <c r="F65" s="49">
        <v>0</v>
      </c>
      <c r="G65" s="49">
        <v>300000</v>
      </c>
      <c r="H65" s="49">
        <v>0</v>
      </c>
      <c r="I65" s="49">
        <v>0</v>
      </c>
      <c r="J65" s="49">
        <v>0</v>
      </c>
      <c r="K65" s="49">
        <v>1342200</v>
      </c>
      <c r="L65" s="49">
        <v>5321000</v>
      </c>
      <c r="M65" s="49">
        <v>0</v>
      </c>
      <c r="N65" s="49">
        <v>515850</v>
      </c>
      <c r="O65" s="49">
        <v>0</v>
      </c>
      <c r="P65" s="49">
        <v>0</v>
      </c>
      <c r="Q65" s="49">
        <v>1452300</v>
      </c>
      <c r="R65" s="49">
        <v>22500</v>
      </c>
      <c r="S65" s="49">
        <v>5351600</v>
      </c>
      <c r="T65" s="49">
        <v>46950</v>
      </c>
      <c r="U65" s="49">
        <v>314200</v>
      </c>
      <c r="V65" s="49">
        <v>0</v>
      </c>
      <c r="W65" s="49">
        <v>189900</v>
      </c>
      <c r="X65" s="49">
        <v>1177500</v>
      </c>
      <c r="Y65" s="49">
        <v>14000</v>
      </c>
      <c r="Z65" s="49">
        <v>19567000</v>
      </c>
      <c r="AA65" s="49">
        <v>0</v>
      </c>
      <c r="AB65" s="49">
        <v>16348800</v>
      </c>
      <c r="AC65" s="50">
        <v>2146621.3151927437</v>
      </c>
      <c r="AE65" s="41">
        <f t="shared" si="1"/>
        <v>1964</v>
      </c>
      <c r="AF65" s="51">
        <f t="shared" si="2"/>
        <v>10444.5</v>
      </c>
      <c r="AG65" s="51">
        <f t="shared" si="3"/>
        <v>16106.4</v>
      </c>
      <c r="AH65" s="51">
        <f t="shared" si="4"/>
        <v>343324.8</v>
      </c>
      <c r="AI65" s="51">
        <f t="shared" si="5"/>
        <v>232027.78400000001</v>
      </c>
      <c r="AJ65" s="51">
        <f t="shared" si="6"/>
        <v>10169.491525423728</v>
      </c>
      <c r="AK65" s="51">
        <f t="shared" si="7"/>
        <v>3843.4994999999999</v>
      </c>
      <c r="AL65" s="51">
        <f t="shared" si="8"/>
        <v>22094.69</v>
      </c>
      <c r="AM65" s="51">
        <f t="shared" si="9"/>
        <v>378828</v>
      </c>
      <c r="AN65" s="52">
        <f t="shared" si="10"/>
        <v>6869.1882086167798</v>
      </c>
      <c r="AO65" s="41"/>
      <c r="AP65" s="41"/>
      <c r="AQ65" s="51">
        <f t="shared" si="11"/>
        <v>1023708.3532340406</v>
      </c>
      <c r="AR65" s="43">
        <f t="shared" si="12"/>
        <v>1964</v>
      </c>
      <c r="AS65" s="53">
        <f t="shared" si="13"/>
        <v>2278.8000000000002</v>
      </c>
      <c r="AT65" s="53">
        <f t="shared" si="14"/>
        <v>8388.75</v>
      </c>
      <c r="AU65" s="53">
        <f t="shared" si="15"/>
        <v>147139.20000000001</v>
      </c>
      <c r="AV65" s="53">
        <f t="shared" si="16"/>
        <v>92529.180000000022</v>
      </c>
      <c r="AW65" s="53">
        <f t="shared" si="17"/>
        <v>4804.2643200000002</v>
      </c>
      <c r="AX65" s="53">
        <f t="shared" si="18"/>
        <v>1122.1567299999999</v>
      </c>
      <c r="AY65" s="53">
        <f t="shared" si="19"/>
        <v>8633.1020000000008</v>
      </c>
      <c r="AZ65" s="53">
        <f t="shared" si="20"/>
        <v>121023.85</v>
      </c>
      <c r="BA65" s="54">
        <f t="shared" si="21"/>
        <v>2575.9455782312925</v>
      </c>
      <c r="BB65" s="43"/>
      <c r="BC65" s="43"/>
      <c r="BD65" s="53">
        <f t="shared" si="22"/>
        <v>388495.24862823129</v>
      </c>
      <c r="BE65" s="45">
        <f t="shared" si="23"/>
        <v>1964</v>
      </c>
      <c r="BF65" s="55">
        <f t="shared" si="24"/>
        <v>3798</v>
      </c>
      <c r="BG65" s="55">
        <f t="shared" si="25"/>
        <v>6039.9</v>
      </c>
      <c r="BH65" s="55">
        <f t="shared" si="26"/>
        <v>86648.639999999999</v>
      </c>
      <c r="BI65" s="55">
        <f t="shared" si="27"/>
        <v>67025.285000000003</v>
      </c>
      <c r="BJ65" s="55">
        <f t="shared" si="28"/>
        <v>2375.9999999999995</v>
      </c>
      <c r="BK65" s="55">
        <f t="shared" si="29"/>
        <v>1393.4453999999998</v>
      </c>
      <c r="BL65" s="55">
        <f t="shared" si="30"/>
        <v>10632.75</v>
      </c>
      <c r="BM65" s="55">
        <f t="shared" si="31"/>
        <v>469728.7</v>
      </c>
      <c r="BN65" s="55">
        <f t="shared" si="32"/>
        <v>11806.417233560091</v>
      </c>
      <c r="BO65" s="55"/>
      <c r="BP65" s="55"/>
      <c r="BQ65" s="55">
        <f t="shared" si="33"/>
        <v>659449.13763356011</v>
      </c>
      <c r="BS65" s="56">
        <f t="shared" si="34"/>
        <v>1023.7083532340406</v>
      </c>
      <c r="BT65" s="57">
        <f t="shared" si="35"/>
        <v>388.49524862823131</v>
      </c>
      <c r="BU65" s="58">
        <f t="shared" si="36"/>
        <v>659.4491376335601</v>
      </c>
      <c r="BW65" s="59">
        <f t="shared" si="37"/>
        <v>191.40429974999998</v>
      </c>
    </row>
    <row r="66" spans="1:75" x14ac:dyDescent="0.2">
      <c r="A66" s="48">
        <v>1965</v>
      </c>
      <c r="B66" s="49">
        <v>4752900</v>
      </c>
      <c r="C66" s="49">
        <v>59900</v>
      </c>
      <c r="D66" s="49">
        <v>0</v>
      </c>
      <c r="E66" s="49">
        <v>19300</v>
      </c>
      <c r="F66" s="49">
        <v>0</v>
      </c>
      <c r="G66" s="49">
        <v>512600</v>
      </c>
      <c r="H66" s="49">
        <v>0</v>
      </c>
      <c r="I66" s="49">
        <v>0</v>
      </c>
      <c r="J66" s="49">
        <v>0</v>
      </c>
      <c r="K66" s="49">
        <v>1511800</v>
      </c>
      <c r="L66" s="49">
        <v>5453000</v>
      </c>
      <c r="M66" s="49">
        <v>0</v>
      </c>
      <c r="N66" s="49">
        <v>741150</v>
      </c>
      <c r="O66" s="49">
        <v>0</v>
      </c>
      <c r="P66" s="49">
        <v>0</v>
      </c>
      <c r="Q66" s="49">
        <v>1649150</v>
      </c>
      <c r="R66" s="49">
        <v>55600</v>
      </c>
      <c r="S66" s="49">
        <v>6168850</v>
      </c>
      <c r="T66" s="49">
        <v>36100</v>
      </c>
      <c r="U66" s="49">
        <v>453400</v>
      </c>
      <c r="V66" s="49">
        <v>0</v>
      </c>
      <c r="W66" s="49">
        <v>218500</v>
      </c>
      <c r="X66" s="49">
        <v>1036300</v>
      </c>
      <c r="Y66" s="49">
        <v>13250</v>
      </c>
      <c r="Z66" s="49">
        <v>19402000</v>
      </c>
      <c r="AA66" s="49">
        <v>0</v>
      </c>
      <c r="AB66" s="49">
        <v>17673950</v>
      </c>
      <c r="AC66" s="50">
        <v>2076462.5850340135</v>
      </c>
      <c r="AE66" s="41">
        <f t="shared" si="1"/>
        <v>1965</v>
      </c>
      <c r="AF66" s="51">
        <f t="shared" si="2"/>
        <v>12017.5</v>
      </c>
      <c r="AG66" s="51">
        <f t="shared" si="3"/>
        <v>18141.599999999999</v>
      </c>
      <c r="AH66" s="51">
        <f t="shared" si="4"/>
        <v>371152.95</v>
      </c>
      <c r="AI66" s="51">
        <f t="shared" si="5"/>
        <v>278077.658</v>
      </c>
      <c r="AJ66" s="51">
        <f t="shared" si="6"/>
        <v>17376.271186440677</v>
      </c>
      <c r="AK66" s="51">
        <f t="shared" si="7"/>
        <v>3554.6410000000001</v>
      </c>
      <c r="AL66" s="51">
        <f t="shared" si="8"/>
        <v>31051.9</v>
      </c>
      <c r="AM66" s="51">
        <f t="shared" si="9"/>
        <v>376323.3</v>
      </c>
      <c r="AN66" s="52">
        <f t="shared" si="10"/>
        <v>6644.6802721088434</v>
      </c>
      <c r="AO66" s="41"/>
      <c r="AP66" s="41"/>
      <c r="AQ66" s="51">
        <f t="shared" si="11"/>
        <v>1114340.5004585495</v>
      </c>
      <c r="AR66" s="43">
        <f t="shared" si="12"/>
        <v>1965</v>
      </c>
      <c r="AS66" s="53">
        <f t="shared" si="13"/>
        <v>2622</v>
      </c>
      <c r="AT66" s="53">
        <f t="shared" si="14"/>
        <v>9448.75</v>
      </c>
      <c r="AU66" s="53">
        <f t="shared" si="15"/>
        <v>159065.54999999999</v>
      </c>
      <c r="AV66" s="53">
        <f t="shared" si="16"/>
        <v>111553.06250000001</v>
      </c>
      <c r="AW66" s="53">
        <f t="shared" si="17"/>
        <v>8208.8863014400013</v>
      </c>
      <c r="AX66" s="53">
        <f t="shared" si="18"/>
        <v>1081.26854</v>
      </c>
      <c r="AY66" s="53">
        <f t="shared" si="19"/>
        <v>12005.897720000001</v>
      </c>
      <c r="AZ66" s="53">
        <f t="shared" si="20"/>
        <v>120286.3</v>
      </c>
      <c r="BA66" s="54">
        <f t="shared" si="21"/>
        <v>2491.7551020408159</v>
      </c>
      <c r="BB66" s="43"/>
      <c r="BC66" s="43"/>
      <c r="BD66" s="53">
        <f t="shared" si="22"/>
        <v>426763.47016348084</v>
      </c>
      <c r="BE66" s="45">
        <f t="shared" si="23"/>
        <v>1965</v>
      </c>
      <c r="BF66" s="55">
        <f t="shared" si="24"/>
        <v>4370</v>
      </c>
      <c r="BG66" s="55">
        <f t="shared" si="25"/>
        <v>6803.1</v>
      </c>
      <c r="BH66" s="55">
        <f t="shared" si="26"/>
        <v>93671.934999999998</v>
      </c>
      <c r="BI66" s="55">
        <f t="shared" si="27"/>
        <v>81123.990000000005</v>
      </c>
      <c r="BJ66" s="55">
        <f t="shared" si="28"/>
        <v>4059.7919999999995</v>
      </c>
      <c r="BK66" s="55">
        <f t="shared" si="29"/>
        <v>1323.4692</v>
      </c>
      <c r="BL66" s="55">
        <f t="shared" si="30"/>
        <v>12790.8316</v>
      </c>
      <c r="BM66" s="55">
        <f t="shared" si="31"/>
        <v>466422.1</v>
      </c>
      <c r="BN66" s="55">
        <f t="shared" si="32"/>
        <v>11420.544217687075</v>
      </c>
      <c r="BO66" s="55"/>
      <c r="BP66" s="55"/>
      <c r="BQ66" s="55">
        <f t="shared" si="33"/>
        <v>681985.76201768708</v>
      </c>
      <c r="BS66" s="56">
        <f t="shared" si="34"/>
        <v>1114.3405004585495</v>
      </c>
      <c r="BT66" s="57">
        <f t="shared" si="35"/>
        <v>426.76347016348086</v>
      </c>
      <c r="BU66" s="58">
        <f t="shared" si="36"/>
        <v>681.98576201768708</v>
      </c>
      <c r="BW66" s="59">
        <f t="shared" si="37"/>
        <v>191.32312049999999</v>
      </c>
    </row>
    <row r="67" spans="1:75" x14ac:dyDescent="0.2">
      <c r="A67" s="48">
        <v>1966</v>
      </c>
      <c r="B67" s="49">
        <v>6449950</v>
      </c>
      <c r="C67" s="49">
        <v>79800</v>
      </c>
      <c r="D67" s="49">
        <v>0</v>
      </c>
      <c r="E67" s="49">
        <v>25350</v>
      </c>
      <c r="F67" s="49">
        <v>0</v>
      </c>
      <c r="G67" s="49">
        <v>585100</v>
      </c>
      <c r="H67" s="49">
        <v>0</v>
      </c>
      <c r="I67" s="49">
        <v>0</v>
      </c>
      <c r="J67" s="49">
        <v>0</v>
      </c>
      <c r="K67" s="49">
        <v>1685600</v>
      </c>
      <c r="L67" s="49">
        <v>6026000</v>
      </c>
      <c r="M67" s="49">
        <v>0</v>
      </c>
      <c r="N67" s="49">
        <v>572000</v>
      </c>
      <c r="O67" s="49">
        <v>0</v>
      </c>
      <c r="P67" s="49">
        <v>0</v>
      </c>
      <c r="Q67" s="49">
        <v>1662400</v>
      </c>
      <c r="R67" s="49">
        <v>75000</v>
      </c>
      <c r="S67" s="49">
        <v>5717400</v>
      </c>
      <c r="T67" s="49">
        <v>29750</v>
      </c>
      <c r="U67" s="49">
        <v>437600</v>
      </c>
      <c r="V67" s="49">
        <v>0</v>
      </c>
      <c r="W67" s="49">
        <v>245300</v>
      </c>
      <c r="X67" s="49">
        <v>1058200</v>
      </c>
      <c r="Y67" s="49">
        <v>14850</v>
      </c>
      <c r="Z67" s="49">
        <v>23630000</v>
      </c>
      <c r="AA67" s="49">
        <v>0</v>
      </c>
      <c r="AB67" s="49">
        <v>22516850</v>
      </c>
      <c r="AC67" s="50">
        <v>2479773.2426303853</v>
      </c>
      <c r="AE67" s="41">
        <f t="shared" si="1"/>
        <v>1966</v>
      </c>
      <c r="AF67" s="51">
        <f t="shared" si="2"/>
        <v>13491.5</v>
      </c>
      <c r="AG67" s="51">
        <f t="shared" si="3"/>
        <v>20227.2</v>
      </c>
      <c r="AH67" s="51">
        <f t="shared" si="4"/>
        <v>472853.85</v>
      </c>
      <c r="AI67" s="51">
        <f t="shared" si="5"/>
        <v>298636.13199999998</v>
      </c>
      <c r="AJ67" s="51">
        <f t="shared" si="6"/>
        <v>19833.898305084742</v>
      </c>
      <c r="AK67" s="51">
        <f t="shared" si="7"/>
        <v>4015.0459999999998</v>
      </c>
      <c r="AL67" s="51">
        <f t="shared" si="8"/>
        <v>25809.200000000001</v>
      </c>
      <c r="AM67" s="51">
        <f t="shared" si="9"/>
        <v>455930.4</v>
      </c>
      <c r="AN67" s="52">
        <f t="shared" si="10"/>
        <v>7935.2743764172337</v>
      </c>
      <c r="AO67" s="41"/>
      <c r="AP67" s="41"/>
      <c r="AQ67" s="51">
        <f t="shared" si="11"/>
        <v>1318732.500681502</v>
      </c>
      <c r="AR67" s="43">
        <f t="shared" si="12"/>
        <v>1966</v>
      </c>
      <c r="AS67" s="53">
        <f t="shared" si="13"/>
        <v>2943.6</v>
      </c>
      <c r="AT67" s="53">
        <f t="shared" si="14"/>
        <v>10535</v>
      </c>
      <c r="AU67" s="53">
        <f t="shared" si="15"/>
        <v>202651.65</v>
      </c>
      <c r="AV67" s="53">
        <f t="shared" si="16"/>
        <v>121649.54500000003</v>
      </c>
      <c r="AW67" s="53">
        <f t="shared" si="17"/>
        <v>9369.9168454400005</v>
      </c>
      <c r="AX67" s="53">
        <f t="shared" si="18"/>
        <v>1286.7466499999998</v>
      </c>
      <c r="AY67" s="53">
        <f t="shared" si="19"/>
        <v>10229.530000000001</v>
      </c>
      <c r="AZ67" s="53">
        <f t="shared" si="20"/>
        <v>145514.1</v>
      </c>
      <c r="BA67" s="54">
        <f t="shared" si="21"/>
        <v>2975.7278911564626</v>
      </c>
      <c r="BB67" s="43"/>
      <c r="BC67" s="43"/>
      <c r="BD67" s="53">
        <f t="shared" si="22"/>
        <v>507155.81638659653</v>
      </c>
      <c r="BE67" s="45">
        <f t="shared" si="23"/>
        <v>1966</v>
      </c>
      <c r="BF67" s="55">
        <f t="shared" si="24"/>
        <v>4906</v>
      </c>
      <c r="BG67" s="55">
        <f t="shared" si="25"/>
        <v>7585.2</v>
      </c>
      <c r="BH67" s="55">
        <f t="shared" si="26"/>
        <v>119339.30499999999</v>
      </c>
      <c r="BI67" s="55">
        <f t="shared" si="27"/>
        <v>89827.244999999995</v>
      </c>
      <c r="BJ67" s="55">
        <f t="shared" si="28"/>
        <v>4633.9919999999993</v>
      </c>
      <c r="BK67" s="55">
        <f t="shared" si="29"/>
        <v>1547.2170000000001</v>
      </c>
      <c r="BL67" s="55">
        <f t="shared" si="30"/>
        <v>11257.675999999999</v>
      </c>
      <c r="BM67" s="55">
        <f t="shared" si="31"/>
        <v>565786.19999999995</v>
      </c>
      <c r="BN67" s="55">
        <f t="shared" si="32"/>
        <v>13638.752834467119</v>
      </c>
      <c r="BO67" s="55"/>
      <c r="BP67" s="55"/>
      <c r="BQ67" s="55">
        <f t="shared" si="33"/>
        <v>818521.58783446706</v>
      </c>
      <c r="BS67" s="56">
        <f t="shared" si="34"/>
        <v>1318.732500681502</v>
      </c>
      <c r="BT67" s="57">
        <f t="shared" si="35"/>
        <v>507.15581638659654</v>
      </c>
      <c r="BU67" s="58">
        <f t="shared" si="36"/>
        <v>818.52158783446703</v>
      </c>
      <c r="BW67" s="59">
        <f t="shared" si="37"/>
        <v>231.71352299999998</v>
      </c>
    </row>
    <row r="68" spans="1:75" x14ac:dyDescent="0.2">
      <c r="A68" s="48">
        <v>1967</v>
      </c>
      <c r="B68" s="49">
        <v>5505800</v>
      </c>
      <c r="C68" s="49">
        <v>39100</v>
      </c>
      <c r="D68" s="49">
        <v>0</v>
      </c>
      <c r="E68" s="49">
        <v>28450</v>
      </c>
      <c r="F68" s="49">
        <v>0</v>
      </c>
      <c r="G68" s="49">
        <v>563600</v>
      </c>
      <c r="H68" s="49">
        <v>0</v>
      </c>
      <c r="I68" s="49">
        <v>0</v>
      </c>
      <c r="J68" s="49">
        <v>0</v>
      </c>
      <c r="K68" s="49">
        <v>1882800</v>
      </c>
      <c r="L68" s="49">
        <v>6677000</v>
      </c>
      <c r="M68" s="49">
        <v>0</v>
      </c>
      <c r="N68" s="49">
        <v>238250</v>
      </c>
      <c r="O68" s="49">
        <v>0</v>
      </c>
      <c r="P68" s="49">
        <v>0</v>
      </c>
      <c r="Q68" s="49">
        <v>1568850</v>
      </c>
      <c r="R68" s="49">
        <v>68000</v>
      </c>
      <c r="S68" s="49">
        <v>4654750</v>
      </c>
      <c r="T68" s="49">
        <v>30250</v>
      </c>
      <c r="U68" s="49">
        <v>304500</v>
      </c>
      <c r="V68" s="49">
        <v>0</v>
      </c>
      <c r="W68" s="49">
        <v>220200</v>
      </c>
      <c r="X68" s="49">
        <v>980800</v>
      </c>
      <c r="Y68" s="49">
        <v>16400</v>
      </c>
      <c r="Z68" s="49">
        <v>22718000</v>
      </c>
      <c r="AA68" s="49">
        <v>0</v>
      </c>
      <c r="AB68" s="49">
        <v>16136450</v>
      </c>
      <c r="AC68" s="50">
        <v>2119229.0249433108</v>
      </c>
      <c r="AE68" s="41">
        <f t="shared" si="1"/>
        <v>1967</v>
      </c>
      <c r="AF68" s="51">
        <f t="shared" si="2"/>
        <v>12111</v>
      </c>
      <c r="AG68" s="51">
        <f t="shared" si="3"/>
        <v>22593.599999999999</v>
      </c>
      <c r="AH68" s="51">
        <f t="shared" si="4"/>
        <v>338865.45</v>
      </c>
      <c r="AI68" s="51">
        <f t="shared" si="5"/>
        <v>251594.658</v>
      </c>
      <c r="AJ68" s="51">
        <f t="shared" si="6"/>
        <v>19105.08474576271</v>
      </c>
      <c r="AK68" s="51">
        <f t="shared" si="7"/>
        <v>2582.9169999999999</v>
      </c>
      <c r="AL68" s="51">
        <f t="shared" si="8"/>
        <v>13481.51</v>
      </c>
      <c r="AM68" s="51">
        <f t="shared" si="9"/>
        <v>441779.7</v>
      </c>
      <c r="AN68" s="52">
        <f t="shared" si="10"/>
        <v>6781.5328798185947</v>
      </c>
      <c r="AO68" s="41"/>
      <c r="AP68" s="41"/>
      <c r="AQ68" s="51">
        <f t="shared" si="11"/>
        <v>1108895.4526255815</v>
      </c>
      <c r="AR68" s="43">
        <f t="shared" si="12"/>
        <v>1967</v>
      </c>
      <c r="AS68" s="53">
        <f t="shared" si="13"/>
        <v>2642.4</v>
      </c>
      <c r="AT68" s="53">
        <f t="shared" si="14"/>
        <v>11767.5</v>
      </c>
      <c r="AU68" s="53">
        <f t="shared" si="15"/>
        <v>145228.04999999999</v>
      </c>
      <c r="AV68" s="53">
        <f t="shared" si="16"/>
        <v>102570.50750000001</v>
      </c>
      <c r="AW68" s="53">
        <f t="shared" si="17"/>
        <v>9025.6112358400005</v>
      </c>
      <c r="AX68" s="53">
        <f t="shared" si="18"/>
        <v>761.83735000000013</v>
      </c>
      <c r="AY68" s="53">
        <f t="shared" si="19"/>
        <v>5695.6965999999993</v>
      </c>
      <c r="AZ68" s="53">
        <f t="shared" si="20"/>
        <v>141311.70000000001</v>
      </c>
      <c r="BA68" s="54">
        <f t="shared" si="21"/>
        <v>2543.074829931973</v>
      </c>
      <c r="BB68" s="43"/>
      <c r="BC68" s="43"/>
      <c r="BD68" s="53">
        <f t="shared" si="22"/>
        <v>421546.37751577201</v>
      </c>
      <c r="BE68" s="45">
        <f t="shared" si="23"/>
        <v>1967</v>
      </c>
      <c r="BF68" s="55">
        <f t="shared" si="24"/>
        <v>4404</v>
      </c>
      <c r="BG68" s="55">
        <f t="shared" si="25"/>
        <v>8472.6</v>
      </c>
      <c r="BH68" s="55">
        <f t="shared" si="26"/>
        <v>85523.184999999998</v>
      </c>
      <c r="BI68" s="55">
        <f t="shared" si="27"/>
        <v>75910.39</v>
      </c>
      <c r="BJ68" s="55">
        <f t="shared" si="28"/>
        <v>4463.7119999999986</v>
      </c>
      <c r="BK68" s="55">
        <f t="shared" si="29"/>
        <v>942.60299999999995</v>
      </c>
      <c r="BL68" s="55">
        <f t="shared" si="30"/>
        <v>7282.88</v>
      </c>
      <c r="BM68" s="55">
        <f t="shared" si="31"/>
        <v>547218.9</v>
      </c>
      <c r="BN68" s="55">
        <f t="shared" si="32"/>
        <v>11655.75963718821</v>
      </c>
      <c r="BO68" s="55"/>
      <c r="BP68" s="55"/>
      <c r="BQ68" s="55">
        <f t="shared" si="33"/>
        <v>745874.02963718819</v>
      </c>
      <c r="BS68" s="56">
        <f t="shared" si="34"/>
        <v>1108.8954526255816</v>
      </c>
      <c r="BT68" s="57">
        <f t="shared" si="35"/>
        <v>421.54637751577201</v>
      </c>
      <c r="BU68" s="58">
        <f t="shared" si="36"/>
        <v>745.87402963718819</v>
      </c>
      <c r="BW68" s="59">
        <f t="shared" si="37"/>
        <v>221.27215850000002</v>
      </c>
    </row>
    <row r="69" spans="1:75" x14ac:dyDescent="0.2">
      <c r="A69" s="48">
        <v>1968</v>
      </c>
      <c r="B69" s="49">
        <v>7098200</v>
      </c>
      <c r="C69" s="49">
        <v>44150</v>
      </c>
      <c r="D69" s="49">
        <v>0</v>
      </c>
      <c r="E69" s="49">
        <v>30600</v>
      </c>
      <c r="F69" s="49">
        <v>0</v>
      </c>
      <c r="G69" s="49">
        <v>441400</v>
      </c>
      <c r="H69" s="49">
        <v>0</v>
      </c>
      <c r="I69" s="49">
        <v>0</v>
      </c>
      <c r="J69" s="49">
        <v>0</v>
      </c>
      <c r="K69" s="49">
        <v>2076800</v>
      </c>
      <c r="L69" s="49">
        <v>7235000</v>
      </c>
      <c r="M69" s="49">
        <v>0</v>
      </c>
      <c r="N69" s="49">
        <v>499500</v>
      </c>
      <c r="O69" s="49">
        <v>0</v>
      </c>
      <c r="P69" s="49">
        <v>0</v>
      </c>
      <c r="Q69" s="49">
        <v>1772150</v>
      </c>
      <c r="R69" s="49">
        <v>212700</v>
      </c>
      <c r="S69" s="49">
        <v>5501050</v>
      </c>
      <c r="T69" s="49">
        <v>27500</v>
      </c>
      <c r="U69" s="49">
        <v>330400</v>
      </c>
      <c r="V69" s="49">
        <v>0</v>
      </c>
      <c r="W69" s="49">
        <v>245700</v>
      </c>
      <c r="X69" s="49">
        <v>996300</v>
      </c>
      <c r="Y69" s="49">
        <v>11250</v>
      </c>
      <c r="Z69" s="49">
        <v>20319000</v>
      </c>
      <c r="AA69" s="49">
        <v>0</v>
      </c>
      <c r="AB69" s="49">
        <v>17690400</v>
      </c>
      <c r="AC69" s="50">
        <v>2397777.7777777775</v>
      </c>
      <c r="AE69" s="41">
        <f t="shared" si="1"/>
        <v>1968</v>
      </c>
      <c r="AF69" s="51">
        <f t="shared" si="2"/>
        <v>13513.5</v>
      </c>
      <c r="AG69" s="51">
        <f t="shared" si="3"/>
        <v>24921.599999999999</v>
      </c>
      <c r="AH69" s="51">
        <f t="shared" si="4"/>
        <v>371498.4</v>
      </c>
      <c r="AI69" s="51">
        <f t="shared" si="5"/>
        <v>306060.72200000001</v>
      </c>
      <c r="AJ69" s="51">
        <f t="shared" si="6"/>
        <v>14962.711864406778</v>
      </c>
      <c r="AK69" s="51">
        <f t="shared" si="7"/>
        <v>2655.0304999999998</v>
      </c>
      <c r="AL69" s="51">
        <f t="shared" si="8"/>
        <v>28079.235000000001</v>
      </c>
      <c r="AM69" s="51">
        <f t="shared" si="9"/>
        <v>400054.2</v>
      </c>
      <c r="AN69" s="52">
        <f t="shared" si="10"/>
        <v>7672.8888888888878</v>
      </c>
      <c r="AO69" s="41"/>
      <c r="AP69" s="41"/>
      <c r="AQ69" s="51">
        <f t="shared" si="11"/>
        <v>1169418.2882532959</v>
      </c>
      <c r="AR69" s="43">
        <f t="shared" si="12"/>
        <v>1968</v>
      </c>
      <c r="AS69" s="53">
        <f t="shared" si="13"/>
        <v>2948.4</v>
      </c>
      <c r="AT69" s="53">
        <f t="shared" si="14"/>
        <v>12980</v>
      </c>
      <c r="AU69" s="53">
        <f t="shared" si="15"/>
        <v>159213.6</v>
      </c>
      <c r="AV69" s="53">
        <f t="shared" si="16"/>
        <v>125185.46250000001</v>
      </c>
      <c r="AW69" s="53">
        <f t="shared" si="17"/>
        <v>7068.67423616</v>
      </c>
      <c r="AX69" s="53">
        <f t="shared" si="18"/>
        <v>804.43849999999998</v>
      </c>
      <c r="AY69" s="53">
        <f t="shared" si="19"/>
        <v>11808.10224</v>
      </c>
      <c r="AZ69" s="53">
        <f t="shared" si="20"/>
        <v>128410.25</v>
      </c>
      <c r="BA69" s="54">
        <f t="shared" si="21"/>
        <v>2877.333333333333</v>
      </c>
      <c r="BB69" s="43"/>
      <c r="BC69" s="43"/>
      <c r="BD69" s="53">
        <f t="shared" si="22"/>
        <v>451296.26080949331</v>
      </c>
      <c r="BE69" s="45">
        <f t="shared" si="23"/>
        <v>1968</v>
      </c>
      <c r="BF69" s="55">
        <f t="shared" si="24"/>
        <v>4914</v>
      </c>
      <c r="BG69" s="55">
        <f t="shared" si="25"/>
        <v>9345.6</v>
      </c>
      <c r="BH69" s="55">
        <f t="shared" si="26"/>
        <v>93759.12</v>
      </c>
      <c r="BI69" s="55">
        <f t="shared" si="27"/>
        <v>92995.88</v>
      </c>
      <c r="BJ69" s="55">
        <f t="shared" si="28"/>
        <v>3495.8879999999995</v>
      </c>
      <c r="BK69" s="55">
        <f t="shared" si="29"/>
        <v>985.98</v>
      </c>
      <c r="BL69" s="55">
        <f t="shared" si="30"/>
        <v>11470.5072</v>
      </c>
      <c r="BM69" s="55">
        <f t="shared" si="31"/>
        <v>494106.5</v>
      </c>
      <c r="BN69" s="55">
        <f t="shared" si="32"/>
        <v>13187.777777777776</v>
      </c>
      <c r="BO69" s="55"/>
      <c r="BP69" s="55"/>
      <c r="BQ69" s="55">
        <f t="shared" si="33"/>
        <v>724261.25297777774</v>
      </c>
      <c r="BS69" s="56">
        <f t="shared" si="34"/>
        <v>1169.4182882532959</v>
      </c>
      <c r="BT69" s="57">
        <f t="shared" si="35"/>
        <v>451.29626080949333</v>
      </c>
      <c r="BU69" s="58">
        <f t="shared" si="36"/>
        <v>724.26125297777776</v>
      </c>
      <c r="BW69" s="59">
        <f t="shared" si="37"/>
        <v>200.75986524999999</v>
      </c>
    </row>
    <row r="70" spans="1:75" x14ac:dyDescent="0.2">
      <c r="A70" s="48">
        <v>1969</v>
      </c>
      <c r="B70" s="49">
        <v>8082800</v>
      </c>
      <c r="C70" s="49">
        <v>53100</v>
      </c>
      <c r="D70" s="49">
        <v>0</v>
      </c>
      <c r="E70" s="49">
        <v>37350</v>
      </c>
      <c r="F70" s="49">
        <v>0</v>
      </c>
      <c r="G70" s="49">
        <v>760300</v>
      </c>
      <c r="H70" s="49">
        <v>0</v>
      </c>
      <c r="I70" s="49">
        <v>0</v>
      </c>
      <c r="J70" s="49">
        <v>0</v>
      </c>
      <c r="K70" s="49">
        <v>1883200</v>
      </c>
      <c r="L70" s="49">
        <v>7780000</v>
      </c>
      <c r="M70" s="49">
        <v>0</v>
      </c>
      <c r="N70" s="49">
        <v>712400</v>
      </c>
      <c r="O70" s="49">
        <v>0</v>
      </c>
      <c r="P70" s="49">
        <v>0</v>
      </c>
      <c r="Q70" s="49">
        <v>1792550</v>
      </c>
      <c r="R70" s="49">
        <v>117000</v>
      </c>
      <c r="S70" s="49">
        <v>5473100</v>
      </c>
      <c r="T70" s="49">
        <v>34650</v>
      </c>
      <c r="U70" s="49">
        <v>385700</v>
      </c>
      <c r="V70" s="49">
        <v>0</v>
      </c>
      <c r="W70" s="49">
        <v>208600</v>
      </c>
      <c r="X70" s="49">
        <v>978100</v>
      </c>
      <c r="Y70" s="49">
        <v>15400</v>
      </c>
      <c r="Z70" s="49">
        <v>22316000</v>
      </c>
      <c r="AA70" s="49">
        <v>0</v>
      </c>
      <c r="AB70" s="49">
        <v>18267950</v>
      </c>
      <c r="AC70" s="50">
        <v>2351156.4625850338</v>
      </c>
      <c r="AE70" s="41">
        <f t="shared" si="1"/>
        <v>1969</v>
      </c>
      <c r="AF70" s="51">
        <f t="shared" si="2"/>
        <v>11473</v>
      </c>
      <c r="AG70" s="51">
        <f t="shared" si="3"/>
        <v>22598.400000000001</v>
      </c>
      <c r="AH70" s="51">
        <f t="shared" si="4"/>
        <v>383626.95</v>
      </c>
      <c r="AI70" s="51">
        <f t="shared" si="5"/>
        <v>324892.36599999998</v>
      </c>
      <c r="AJ70" s="51">
        <f t="shared" si="6"/>
        <v>25772.881355932197</v>
      </c>
      <c r="AK70" s="51">
        <f t="shared" si="7"/>
        <v>3255.1289999999999</v>
      </c>
      <c r="AL70" s="51">
        <f t="shared" si="8"/>
        <v>32327.895</v>
      </c>
      <c r="AM70" s="51">
        <f t="shared" si="9"/>
        <v>438724.8</v>
      </c>
      <c r="AN70" s="52">
        <f t="shared" si="10"/>
        <v>7523.7006802721089</v>
      </c>
      <c r="AO70" s="41"/>
      <c r="AP70" s="41"/>
      <c r="AQ70" s="51">
        <f t="shared" si="11"/>
        <v>1250195.1220362044</v>
      </c>
      <c r="AR70" s="43">
        <f t="shared" si="12"/>
        <v>1969</v>
      </c>
      <c r="AS70" s="53">
        <f t="shared" si="13"/>
        <v>2503.1999999999998</v>
      </c>
      <c r="AT70" s="53">
        <f t="shared" si="14"/>
        <v>11770</v>
      </c>
      <c r="AU70" s="53">
        <f t="shared" si="15"/>
        <v>164411.54999999999</v>
      </c>
      <c r="AV70" s="53">
        <f t="shared" si="16"/>
        <v>133739.56250000003</v>
      </c>
      <c r="AW70" s="53">
        <f t="shared" si="17"/>
        <v>12175.60720832</v>
      </c>
      <c r="AX70" s="53">
        <f t="shared" si="18"/>
        <v>980.71550999999999</v>
      </c>
      <c r="AY70" s="53">
        <f t="shared" si="19"/>
        <v>12798.3254</v>
      </c>
      <c r="AZ70" s="53">
        <f t="shared" si="20"/>
        <v>140765</v>
      </c>
      <c r="BA70" s="54">
        <f t="shared" si="21"/>
        <v>2821.3877551020405</v>
      </c>
      <c r="BB70" s="43"/>
      <c r="BC70" s="43"/>
      <c r="BD70" s="53">
        <f t="shared" si="22"/>
        <v>481965.34837342199</v>
      </c>
      <c r="BE70" s="45">
        <f t="shared" si="23"/>
        <v>1969</v>
      </c>
      <c r="BF70" s="55">
        <f t="shared" si="24"/>
        <v>4172</v>
      </c>
      <c r="BG70" s="55">
        <f t="shared" si="25"/>
        <v>8474.4</v>
      </c>
      <c r="BH70" s="55">
        <f t="shared" si="26"/>
        <v>96820.134999999995</v>
      </c>
      <c r="BI70" s="55">
        <f t="shared" si="27"/>
        <v>99860.464999999997</v>
      </c>
      <c r="BJ70" s="55">
        <f t="shared" si="28"/>
        <v>6021.5759999999991</v>
      </c>
      <c r="BK70" s="55">
        <f t="shared" si="29"/>
        <v>1204.3998000000001</v>
      </c>
      <c r="BL70" s="55">
        <f t="shared" si="30"/>
        <v>13002.128000000001</v>
      </c>
      <c r="BM70" s="55">
        <f t="shared" si="31"/>
        <v>542054</v>
      </c>
      <c r="BN70" s="55">
        <f t="shared" si="32"/>
        <v>12931.360544217687</v>
      </c>
      <c r="BO70" s="55"/>
      <c r="BP70" s="55"/>
      <c r="BQ70" s="55">
        <f t="shared" si="33"/>
        <v>784540.46434421767</v>
      </c>
      <c r="BS70" s="56">
        <f t="shared" si="34"/>
        <v>1250.1951220362043</v>
      </c>
      <c r="BT70" s="57">
        <f t="shared" si="35"/>
        <v>481.96534837342199</v>
      </c>
      <c r="BU70" s="58">
        <f t="shared" si="36"/>
        <v>784.54046434421764</v>
      </c>
      <c r="BW70" s="59">
        <f t="shared" si="37"/>
        <v>217.29196450000001</v>
      </c>
    </row>
    <row r="71" spans="1:75" x14ac:dyDescent="0.2">
      <c r="A71" s="48">
        <v>1970</v>
      </c>
      <c r="B71" s="49">
        <v>8889250</v>
      </c>
      <c r="C71" s="49">
        <v>50550</v>
      </c>
      <c r="D71" s="49">
        <v>0</v>
      </c>
      <c r="E71" s="49">
        <v>62000</v>
      </c>
      <c r="F71" s="49">
        <v>0</v>
      </c>
      <c r="G71" s="49">
        <v>1646500</v>
      </c>
      <c r="H71" s="49">
        <v>0</v>
      </c>
      <c r="I71" s="49">
        <v>0</v>
      </c>
      <c r="J71" s="49">
        <v>0</v>
      </c>
      <c r="K71" s="49">
        <v>2633800</v>
      </c>
      <c r="L71" s="49">
        <v>8910000</v>
      </c>
      <c r="M71" s="49">
        <v>0</v>
      </c>
      <c r="N71" s="49">
        <v>1218400</v>
      </c>
      <c r="O71" s="49">
        <v>0</v>
      </c>
      <c r="P71" s="49">
        <v>0</v>
      </c>
      <c r="Q71" s="49">
        <v>2026200</v>
      </c>
      <c r="R71" s="49">
        <v>85200</v>
      </c>
      <c r="S71" s="49">
        <v>5444300</v>
      </c>
      <c r="T71" s="49">
        <v>44050</v>
      </c>
      <c r="U71" s="49">
        <v>479800</v>
      </c>
      <c r="V71" s="49">
        <v>0</v>
      </c>
      <c r="W71" s="49">
        <v>282600</v>
      </c>
      <c r="X71" s="49">
        <v>831800</v>
      </c>
      <c r="Y71" s="49">
        <v>25150</v>
      </c>
      <c r="Z71" s="49">
        <v>24455000</v>
      </c>
      <c r="AA71" s="49">
        <v>0</v>
      </c>
      <c r="AB71" s="49">
        <v>9023050</v>
      </c>
      <c r="AC71" s="50">
        <v>2499909.2970521543</v>
      </c>
      <c r="AE71" s="41">
        <f t="shared" si="1"/>
        <v>1970</v>
      </c>
      <c r="AF71" s="51">
        <f t="shared" si="2"/>
        <v>15543</v>
      </c>
      <c r="AG71" s="51">
        <f t="shared" si="3"/>
        <v>31605.599999999999</v>
      </c>
      <c r="AH71" s="51">
        <f t="shared" si="4"/>
        <v>189484.05</v>
      </c>
      <c r="AI71" s="51">
        <f t="shared" si="5"/>
        <v>345553.86800000002</v>
      </c>
      <c r="AJ71" s="51">
        <f t="shared" si="6"/>
        <v>55813.559322033892</v>
      </c>
      <c r="AK71" s="51">
        <f t="shared" si="7"/>
        <v>3533.4025000000001</v>
      </c>
      <c r="AL71" s="51">
        <f t="shared" si="8"/>
        <v>49445.724999999999</v>
      </c>
      <c r="AM71" s="51">
        <f t="shared" si="9"/>
        <v>482275.5</v>
      </c>
      <c r="AN71" s="52">
        <f t="shared" si="10"/>
        <v>7999.7097505668944</v>
      </c>
      <c r="AO71" s="41"/>
      <c r="AP71" s="41"/>
      <c r="AQ71" s="51">
        <f t="shared" si="11"/>
        <v>1181254.4145726007</v>
      </c>
      <c r="AR71" s="43">
        <f t="shared" si="12"/>
        <v>1970</v>
      </c>
      <c r="AS71" s="53">
        <f t="shared" si="13"/>
        <v>3391.2</v>
      </c>
      <c r="AT71" s="53">
        <f t="shared" si="14"/>
        <v>16461.25</v>
      </c>
      <c r="AU71" s="53">
        <f t="shared" si="15"/>
        <v>81207.45</v>
      </c>
      <c r="AV71" s="53">
        <f t="shared" si="16"/>
        <v>142948.98499999999</v>
      </c>
      <c r="AW71" s="53">
        <f t="shared" si="17"/>
        <v>26367.404009599999</v>
      </c>
      <c r="AX71" s="53">
        <f t="shared" si="18"/>
        <v>1026.35067</v>
      </c>
      <c r="AY71" s="53">
        <f t="shared" si="19"/>
        <v>18768.629239999998</v>
      </c>
      <c r="AZ71" s="53">
        <f t="shared" si="20"/>
        <v>154872.25</v>
      </c>
      <c r="BA71" s="54">
        <f t="shared" si="21"/>
        <v>2999.8911564625851</v>
      </c>
      <c r="BB71" s="43"/>
      <c r="BC71" s="43"/>
      <c r="BD71" s="53">
        <f t="shared" si="22"/>
        <v>448043.4100760626</v>
      </c>
      <c r="BE71" s="45">
        <f t="shared" si="23"/>
        <v>1970</v>
      </c>
      <c r="BF71" s="55">
        <f t="shared" si="24"/>
        <v>5652</v>
      </c>
      <c r="BG71" s="55">
        <f t="shared" si="25"/>
        <v>11852.1</v>
      </c>
      <c r="BH71" s="55">
        <f t="shared" si="26"/>
        <v>47822.165000000001</v>
      </c>
      <c r="BI71" s="55">
        <f t="shared" si="27"/>
        <v>107083.30499999999</v>
      </c>
      <c r="BJ71" s="55">
        <f t="shared" si="28"/>
        <v>13040.279999999999</v>
      </c>
      <c r="BK71" s="55">
        <f t="shared" si="29"/>
        <v>1276.8066000000001</v>
      </c>
      <c r="BL71" s="55">
        <f t="shared" si="30"/>
        <v>18078.461199999998</v>
      </c>
      <c r="BM71" s="55">
        <f t="shared" si="31"/>
        <v>595432</v>
      </c>
      <c r="BN71" s="55">
        <f t="shared" si="32"/>
        <v>13749.501133786849</v>
      </c>
      <c r="BO71" s="55"/>
      <c r="BP71" s="55"/>
      <c r="BQ71" s="55">
        <f t="shared" si="33"/>
        <v>813986.61893378687</v>
      </c>
      <c r="BS71" s="56">
        <f t="shared" si="34"/>
        <v>1181.2544145726008</v>
      </c>
      <c r="BT71" s="57">
        <f t="shared" si="35"/>
        <v>448.04341007606263</v>
      </c>
      <c r="BU71" s="58">
        <f t="shared" si="36"/>
        <v>813.98661893378687</v>
      </c>
      <c r="BW71" s="59">
        <f t="shared" si="37"/>
        <v>241.07295124999999</v>
      </c>
    </row>
    <row r="72" spans="1:75" x14ac:dyDescent="0.2">
      <c r="A72" s="48">
        <v>1971</v>
      </c>
      <c r="B72" s="49">
        <v>13099250</v>
      </c>
      <c r="C72" s="49">
        <v>79250</v>
      </c>
      <c r="D72" s="49">
        <v>0</v>
      </c>
      <c r="E72" s="49">
        <v>54450</v>
      </c>
      <c r="F72" s="49">
        <v>0</v>
      </c>
      <c r="G72" s="49">
        <v>2165900</v>
      </c>
      <c r="H72" s="49">
        <v>0</v>
      </c>
      <c r="I72" s="49">
        <v>0</v>
      </c>
      <c r="J72" s="49">
        <v>0</v>
      </c>
      <c r="K72" s="49">
        <v>2941500</v>
      </c>
      <c r="L72" s="49">
        <v>9724000</v>
      </c>
      <c r="M72" s="49">
        <v>0</v>
      </c>
      <c r="N72" s="49">
        <v>568800</v>
      </c>
      <c r="O72" s="49">
        <v>0</v>
      </c>
      <c r="P72" s="49">
        <v>0</v>
      </c>
      <c r="Q72" s="49">
        <v>2183700</v>
      </c>
      <c r="R72" s="49">
        <v>84200</v>
      </c>
      <c r="S72" s="49">
        <v>5640550</v>
      </c>
      <c r="T72" s="49">
        <v>52500</v>
      </c>
      <c r="U72" s="49">
        <v>556600</v>
      </c>
      <c r="V72" s="49">
        <v>0</v>
      </c>
      <c r="W72" s="49">
        <v>279800</v>
      </c>
      <c r="X72" s="49">
        <v>1103100</v>
      </c>
      <c r="Y72" s="49">
        <v>76700</v>
      </c>
      <c r="Z72" s="49">
        <v>21948000</v>
      </c>
      <c r="AA72" s="49">
        <v>0</v>
      </c>
      <c r="AB72" s="49">
        <v>14411900</v>
      </c>
      <c r="AC72" s="50">
        <v>2219002.2675736961</v>
      </c>
      <c r="AE72" s="41">
        <f t="shared" si="1"/>
        <v>1971</v>
      </c>
      <c r="AF72" s="51">
        <f t="shared" si="2"/>
        <v>15389</v>
      </c>
      <c r="AG72" s="51">
        <f t="shared" si="3"/>
        <v>35298</v>
      </c>
      <c r="AH72" s="51">
        <f t="shared" si="4"/>
        <v>302649.90000000002</v>
      </c>
      <c r="AI72" s="51">
        <f t="shared" si="5"/>
        <v>432623.408</v>
      </c>
      <c r="AJ72" s="51">
        <f t="shared" si="6"/>
        <v>73420.338983050839</v>
      </c>
      <c r="AK72" s="51">
        <f t="shared" si="7"/>
        <v>4889.0474999999997</v>
      </c>
      <c r="AL72" s="51">
        <f t="shared" si="8"/>
        <v>27764.794999999998</v>
      </c>
      <c r="AM72" s="51">
        <f t="shared" si="9"/>
        <v>439572</v>
      </c>
      <c r="AN72" s="52">
        <f t="shared" si="10"/>
        <v>7100.8072562358275</v>
      </c>
      <c r="AO72" s="41"/>
      <c r="AP72" s="41"/>
      <c r="AQ72" s="51">
        <f t="shared" si="11"/>
        <v>1338707.2967392865</v>
      </c>
      <c r="AR72" s="43">
        <f t="shared" si="12"/>
        <v>1971</v>
      </c>
      <c r="AS72" s="53">
        <f t="shared" si="13"/>
        <v>3357.6</v>
      </c>
      <c r="AT72" s="53">
        <f t="shared" si="14"/>
        <v>18384.375</v>
      </c>
      <c r="AU72" s="53">
        <f t="shared" si="15"/>
        <v>129707.1</v>
      </c>
      <c r="AV72" s="53">
        <f t="shared" si="16"/>
        <v>181595.37</v>
      </c>
      <c r="AW72" s="53">
        <f t="shared" si="17"/>
        <v>34685.186968959999</v>
      </c>
      <c r="AX72" s="53">
        <f t="shared" si="18"/>
        <v>1470.2735</v>
      </c>
      <c r="AY72" s="53">
        <f t="shared" si="19"/>
        <v>11084.45804</v>
      </c>
      <c r="AZ72" s="53">
        <f t="shared" si="20"/>
        <v>141759.4</v>
      </c>
      <c r="BA72" s="54">
        <f t="shared" si="21"/>
        <v>2662.8027210884352</v>
      </c>
      <c r="BB72" s="43"/>
      <c r="BC72" s="43"/>
      <c r="BD72" s="53">
        <f t="shared" si="22"/>
        <v>524706.56623004843</v>
      </c>
      <c r="BE72" s="45">
        <f t="shared" si="23"/>
        <v>1971</v>
      </c>
      <c r="BF72" s="55">
        <f t="shared" si="24"/>
        <v>5596</v>
      </c>
      <c r="BG72" s="55">
        <f t="shared" si="25"/>
        <v>13236.75</v>
      </c>
      <c r="BH72" s="55">
        <f t="shared" si="26"/>
        <v>76383.070000000007</v>
      </c>
      <c r="BI72" s="55">
        <f t="shared" si="27"/>
        <v>137862.82999999999</v>
      </c>
      <c r="BJ72" s="55">
        <f t="shared" si="28"/>
        <v>17153.927999999996</v>
      </c>
      <c r="BK72" s="55">
        <f t="shared" si="29"/>
        <v>1806.78</v>
      </c>
      <c r="BL72" s="55">
        <f t="shared" si="30"/>
        <v>12316.5672</v>
      </c>
      <c r="BM72" s="55">
        <f t="shared" si="31"/>
        <v>540782.80000000005</v>
      </c>
      <c r="BN72" s="55">
        <f t="shared" si="32"/>
        <v>12204.512471655327</v>
      </c>
      <c r="BO72" s="55"/>
      <c r="BP72" s="55"/>
      <c r="BQ72" s="55">
        <f t="shared" si="33"/>
        <v>817343.23767165537</v>
      </c>
      <c r="BS72" s="56">
        <f t="shared" si="34"/>
        <v>1338.7072967392864</v>
      </c>
      <c r="BT72" s="57">
        <f t="shared" si="35"/>
        <v>524.70656623004845</v>
      </c>
      <c r="BU72" s="58">
        <f t="shared" si="36"/>
        <v>817.3432376716554</v>
      </c>
      <c r="BW72" s="59">
        <f t="shared" si="37"/>
        <v>218.65772375</v>
      </c>
    </row>
    <row r="73" spans="1:75" x14ac:dyDescent="0.2">
      <c r="A73" s="48">
        <v>1972</v>
      </c>
      <c r="B73" s="49">
        <v>11284850</v>
      </c>
      <c r="C73" s="49">
        <v>88050</v>
      </c>
      <c r="D73" s="49">
        <v>0</v>
      </c>
      <c r="E73" s="49">
        <v>38250</v>
      </c>
      <c r="F73" s="49">
        <v>0</v>
      </c>
      <c r="G73" s="49">
        <v>1317700</v>
      </c>
      <c r="H73" s="49">
        <v>0</v>
      </c>
      <c r="I73" s="49">
        <v>0</v>
      </c>
      <c r="J73" s="49">
        <v>0</v>
      </c>
      <c r="K73" s="49">
        <v>2566800</v>
      </c>
      <c r="L73" s="49">
        <v>9789000</v>
      </c>
      <c r="M73" s="49">
        <v>0</v>
      </c>
      <c r="N73" s="49">
        <v>447550</v>
      </c>
      <c r="O73" s="49">
        <v>0</v>
      </c>
      <c r="P73" s="49">
        <v>0</v>
      </c>
      <c r="Q73" s="49">
        <v>2127350</v>
      </c>
      <c r="R73" s="49">
        <v>68800</v>
      </c>
      <c r="S73" s="49">
        <v>4664300</v>
      </c>
      <c r="T73" s="49">
        <v>43250</v>
      </c>
      <c r="U73" s="49">
        <v>347500</v>
      </c>
      <c r="V73" s="49">
        <v>0</v>
      </c>
      <c r="W73" s="49">
        <v>374800</v>
      </c>
      <c r="X73" s="49">
        <v>970400</v>
      </c>
      <c r="Y73" s="49">
        <v>77050</v>
      </c>
      <c r="Z73" s="49">
        <v>21178000</v>
      </c>
      <c r="AA73" s="49">
        <v>0</v>
      </c>
      <c r="AB73" s="49">
        <v>14514450</v>
      </c>
      <c r="AC73" s="50">
        <v>1996462.5850340135</v>
      </c>
      <c r="AE73" s="41">
        <f t="shared" si="1"/>
        <v>1972</v>
      </c>
      <c r="AF73" s="51">
        <f t="shared" si="2"/>
        <v>20614</v>
      </c>
      <c r="AG73" s="51">
        <f t="shared" si="3"/>
        <v>30801.599999999999</v>
      </c>
      <c r="AH73" s="51">
        <f t="shared" si="4"/>
        <v>304803.45</v>
      </c>
      <c r="AI73" s="51">
        <f t="shared" si="5"/>
        <v>371162.64199999999</v>
      </c>
      <c r="AJ73" s="51">
        <f t="shared" si="6"/>
        <v>44667.796610169484</v>
      </c>
      <c r="AK73" s="51">
        <f t="shared" si="7"/>
        <v>4839.6035000000002</v>
      </c>
      <c r="AL73" s="51">
        <f t="shared" si="8"/>
        <v>22495.834999999999</v>
      </c>
      <c r="AM73" s="51">
        <f t="shared" si="9"/>
        <v>425734.5</v>
      </c>
      <c r="AN73" s="52">
        <f t="shared" si="10"/>
        <v>6388.6802721088434</v>
      </c>
      <c r="AO73" s="41"/>
      <c r="AP73" s="41"/>
      <c r="AQ73" s="51">
        <f t="shared" si="11"/>
        <v>1231508.1073822784</v>
      </c>
      <c r="AR73" s="43">
        <f t="shared" si="12"/>
        <v>1972</v>
      </c>
      <c r="AS73" s="53">
        <f t="shared" si="13"/>
        <v>4497.6000000000004</v>
      </c>
      <c r="AT73" s="53">
        <f t="shared" si="14"/>
        <v>16042.5</v>
      </c>
      <c r="AU73" s="53">
        <f t="shared" si="15"/>
        <v>130630.05</v>
      </c>
      <c r="AV73" s="53">
        <f t="shared" si="16"/>
        <v>155748.4375</v>
      </c>
      <c r="AW73" s="53">
        <f t="shared" si="17"/>
        <v>21101.930314879999</v>
      </c>
      <c r="AX73" s="53">
        <f t="shared" si="18"/>
        <v>1507.14555</v>
      </c>
      <c r="AY73" s="53">
        <f t="shared" si="19"/>
        <v>9033.1305599999978</v>
      </c>
      <c r="AZ73" s="53">
        <f t="shared" si="20"/>
        <v>137435.9</v>
      </c>
      <c r="BA73" s="54">
        <f t="shared" si="21"/>
        <v>2395.7551020408159</v>
      </c>
      <c r="BB73" s="43"/>
      <c r="BC73" s="43"/>
      <c r="BD73" s="53">
        <f t="shared" si="22"/>
        <v>478392.44902692083</v>
      </c>
      <c r="BE73" s="45">
        <f t="shared" si="23"/>
        <v>1972</v>
      </c>
      <c r="BF73" s="55">
        <f t="shared" si="24"/>
        <v>7496</v>
      </c>
      <c r="BG73" s="55">
        <f t="shared" si="25"/>
        <v>11550.6</v>
      </c>
      <c r="BH73" s="55">
        <f t="shared" si="26"/>
        <v>76926.585000000006</v>
      </c>
      <c r="BI73" s="55">
        <f t="shared" si="27"/>
        <v>118441.42</v>
      </c>
      <c r="BJ73" s="55">
        <f t="shared" si="28"/>
        <v>10436.183999999997</v>
      </c>
      <c r="BK73" s="55">
        <f t="shared" si="29"/>
        <v>1829.8889999999999</v>
      </c>
      <c r="BL73" s="55">
        <f t="shared" si="30"/>
        <v>10197.2428</v>
      </c>
      <c r="BM73" s="55">
        <f t="shared" si="31"/>
        <v>523313.3</v>
      </c>
      <c r="BN73" s="55">
        <f t="shared" si="32"/>
        <v>10980.544217687075</v>
      </c>
      <c r="BO73" s="55"/>
      <c r="BP73" s="55"/>
      <c r="BQ73" s="55">
        <f t="shared" si="33"/>
        <v>771171.76501768711</v>
      </c>
      <c r="BS73" s="56">
        <f t="shared" si="34"/>
        <v>1231.5081073822785</v>
      </c>
      <c r="BT73" s="57">
        <f t="shared" si="35"/>
        <v>478.39244902692081</v>
      </c>
      <c r="BU73" s="58">
        <f t="shared" si="36"/>
        <v>771.17176501768711</v>
      </c>
      <c r="BW73" s="59">
        <f t="shared" si="37"/>
        <v>216.81250175</v>
      </c>
    </row>
    <row r="74" spans="1:75" x14ac:dyDescent="0.2">
      <c r="A74" s="48">
        <v>1973</v>
      </c>
      <c r="B74" s="49">
        <v>10217800</v>
      </c>
      <c r="C74" s="49">
        <v>78700</v>
      </c>
      <c r="D74" s="49">
        <v>0</v>
      </c>
      <c r="E74" s="49">
        <v>30750</v>
      </c>
      <c r="F74" s="49">
        <v>0</v>
      </c>
      <c r="G74" s="49">
        <v>1223700</v>
      </c>
      <c r="H74" s="49">
        <v>0</v>
      </c>
      <c r="I74" s="49">
        <v>0</v>
      </c>
      <c r="J74" s="49">
        <v>0</v>
      </c>
      <c r="K74" s="49">
        <v>2879700</v>
      </c>
      <c r="L74" s="49">
        <v>10969000</v>
      </c>
      <c r="M74" s="49">
        <v>0</v>
      </c>
      <c r="N74" s="49">
        <v>492800</v>
      </c>
      <c r="O74" s="49">
        <v>0</v>
      </c>
      <c r="P74" s="49">
        <v>0</v>
      </c>
      <c r="Q74" s="49">
        <v>1980700</v>
      </c>
      <c r="R74" s="49">
        <v>118800</v>
      </c>
      <c r="S74" s="49">
        <v>5070950</v>
      </c>
      <c r="T74" s="49">
        <v>43500</v>
      </c>
      <c r="U74" s="49">
        <v>369000</v>
      </c>
      <c r="V74" s="49">
        <v>0</v>
      </c>
      <c r="W74" s="49">
        <v>396500</v>
      </c>
      <c r="X74" s="49">
        <v>901800</v>
      </c>
      <c r="Y74" s="49">
        <v>41250</v>
      </c>
      <c r="Z74" s="49">
        <v>23253000</v>
      </c>
      <c r="AA74" s="49">
        <v>0</v>
      </c>
      <c r="AB74" s="49">
        <v>16160350</v>
      </c>
      <c r="AC74" s="50">
        <v>2162403.6281179138</v>
      </c>
      <c r="AE74" s="41">
        <f t="shared" ref="AE74:AE123" si="38">A74</f>
        <v>1973</v>
      </c>
      <c r="AF74" s="51">
        <f t="shared" ref="AF74:AF123" si="39">W74*W$1/1000</f>
        <v>21807.5</v>
      </c>
      <c r="AG74" s="51">
        <f t="shared" ref="AG74:AG123" si="40">K74*K$1/1000</f>
        <v>34556.400000000001</v>
      </c>
      <c r="AH74" s="51">
        <f t="shared" ref="AH74:AH123" si="41">AB74*AB$1/1000</f>
        <v>339367.35</v>
      </c>
      <c r="AI74" s="51">
        <f t="shared" ref="AI74:AI123" si="42">(AA74*AA$1+U74*U$1+S74*S$1+Q74*Q$1+B74*B$1)/1000</f>
        <v>358428.01199999999</v>
      </c>
      <c r="AJ74" s="51">
        <f t="shared" ref="AJ74:AJ123" si="43">G74*G$1/1000</f>
        <v>41481.355932203383</v>
      </c>
      <c r="AK74" s="51">
        <f t="shared" ref="AK74:AK123" si="44">(C74*C$1+I74*I$1+M74*M$1+P74*P$1+T74*T$1)/1000</f>
        <v>4515.9089999999997</v>
      </c>
      <c r="AL74" s="51">
        <f t="shared" ref="AL74:AL123" si="45">(D74*D$1+E74*E$1+F74*F$1+H74*H$1+J74*J$1+N74*N$1+O74*O$1+R74*R$1+V74*V$1+X74*X$1+Y74*Y$1)/1000</f>
        <v>24928.42</v>
      </c>
      <c r="AM74" s="51">
        <f t="shared" ref="AM74:AM123" si="46">(Z74*Z$1+L74*L$1)/1000</f>
        <v>468309</v>
      </c>
      <c r="AN74" s="52">
        <f t="shared" ref="AN74:AN123" si="47">AC74*AC$1/1000</f>
        <v>6919.6916099773243</v>
      </c>
      <c r="AO74" s="41"/>
      <c r="AP74" s="41"/>
      <c r="AQ74" s="51">
        <f t="shared" ref="AQ74:AQ123" si="48">SUM(AF74:AP74)</f>
        <v>1300313.6385421806</v>
      </c>
      <c r="AR74" s="43">
        <f t="shared" ref="AR74:AR123" si="49">AE74</f>
        <v>1973</v>
      </c>
      <c r="AS74" s="53">
        <f t="shared" ref="AS74:AS123" si="50">W74*W$2/1000</f>
        <v>4758</v>
      </c>
      <c r="AT74" s="53">
        <f t="shared" ref="AT74:AT123" si="51">K74*K$2/1000</f>
        <v>17998.125</v>
      </c>
      <c r="AU74" s="53">
        <f t="shared" ref="AU74:AU123" si="52">AB74*AB$2/1000</f>
        <v>145443.15</v>
      </c>
      <c r="AV74" s="53">
        <f t="shared" ref="AV74:AV123" si="53">(AA74*AA$2+U74*U$2+S74*S$2+Q74*Q$2+B74*B$2)/1000</f>
        <v>149392.88500000001</v>
      </c>
      <c r="AW74" s="53">
        <f t="shared" ref="AW74:AW123" si="54">G74*G$2/1000</f>
        <v>19596.594161279998</v>
      </c>
      <c r="AX74" s="53">
        <f t="shared" ref="AX74:AX123" si="55">(C74*C$2+I74*I$2+M74*M$2+P74*P$2+T74*T$2)/1000</f>
        <v>1387.6908999999998</v>
      </c>
      <c r="AY74" s="53">
        <f t="shared" ref="AY74:AY123" si="56">(D74*D$2+E74*E$2+F74*F$2+H74*H$2+J74*J$2+N74*N$2+O74*O$2+R74*R$2+V74*V$2+X74*X$2+Y74*Y$2)/1000</f>
        <v>10127.970559999998</v>
      </c>
      <c r="AZ74" s="53">
        <f t="shared" ref="AZ74:AZ123" si="57">(Z74*Z$2+L74*L$2)/1000</f>
        <v>151255.15</v>
      </c>
      <c r="BA74" s="54">
        <f t="shared" ref="BA74:BA123" si="58">AC74*AC$2/1000</f>
        <v>2594.8843537414964</v>
      </c>
      <c r="BB74" s="43"/>
      <c r="BC74" s="43"/>
      <c r="BD74" s="53">
        <f t="shared" ref="BD74:BD123" si="59">SUM(AS74:BC74)</f>
        <v>502554.44997502147</v>
      </c>
      <c r="BE74" s="45">
        <f t="shared" ref="BE74:BE123" si="60">AR74</f>
        <v>1973</v>
      </c>
      <c r="BF74" s="55">
        <f t="shared" ref="BF74:BF123" si="61">W74*W$3/1000</f>
        <v>7930</v>
      </c>
      <c r="BG74" s="55">
        <f t="shared" ref="BG74:BG123" si="62">K74*K$3/1000</f>
        <v>12958.65</v>
      </c>
      <c r="BH74" s="55">
        <f t="shared" ref="BH74:BH123" si="63">AB74*AB$3/1000</f>
        <v>85649.854999999996</v>
      </c>
      <c r="BI74" s="55">
        <f t="shared" ref="BI74:BI123" si="64">(AA74*AA$3+U74*U$3+S74*S$3+Q74*Q$3+B74*B$3)/1000</f>
        <v>112885.77499999999</v>
      </c>
      <c r="BJ74" s="55">
        <f t="shared" ref="BJ74:BJ123" si="65">G74*G$3/1000</f>
        <v>9691.7039999999979</v>
      </c>
      <c r="BK74" s="55">
        <f t="shared" ref="BK74:BK123" si="66">(C74*C$3+I74*I$3+M74*M$3+P74*P$3+T74*T$3)/1000</f>
        <v>1692.5820000000001</v>
      </c>
      <c r="BL74" s="55">
        <f t="shared" ref="BL74:BL123" si="67">(D74*D$3+E74*E$3+F74*F$3+H74*H$3+J74*J$3+N74*N$3+O74*O$3+R74*R$3+V74*V$3+X74*X$3+Y74*Y$3)/1000</f>
        <v>10487.0728</v>
      </c>
      <c r="BM74" s="55">
        <f t="shared" ref="BM74:BM123" si="68">(Z74*Z$3+L74*L$3)/1000</f>
        <v>575404.30000000005</v>
      </c>
      <c r="BN74" s="55">
        <f t="shared" ref="BN74:BN123" si="69">AC74*AC$3/1000</f>
        <v>11893.219954648526</v>
      </c>
      <c r="BO74" s="55"/>
      <c r="BP74" s="55"/>
      <c r="BQ74" s="55">
        <f t="shared" ref="BQ74:BQ123" si="70">SUM(BF74:BP74)</f>
        <v>828593.15875464852</v>
      </c>
      <c r="BS74" s="56">
        <f t="shared" ref="BS74:BS123" si="71">AQ74/1000</f>
        <v>1300.3136385421806</v>
      </c>
      <c r="BT74" s="57">
        <f t="shared" ref="BT74:BT123" si="72">BD74/1000</f>
        <v>502.5544499750215</v>
      </c>
      <c r="BU74" s="58">
        <f t="shared" ref="BU74:BU123" si="73">BQ74/1000</f>
        <v>828.59315875464847</v>
      </c>
      <c r="BW74" s="59">
        <f t="shared" ref="BW74:BW123" si="74">(AF74+0.5*AK74+0.5*(Z74*Z$1)/1000)/1000</f>
        <v>236.83040450000001</v>
      </c>
    </row>
    <row r="75" spans="1:75" x14ac:dyDescent="0.2">
      <c r="A75" s="48">
        <v>1974</v>
      </c>
      <c r="B75" s="49">
        <v>8790650</v>
      </c>
      <c r="C75" s="49">
        <v>101950</v>
      </c>
      <c r="D75" s="49">
        <v>0</v>
      </c>
      <c r="E75" s="49">
        <v>29500</v>
      </c>
      <c r="F75" s="49">
        <v>0</v>
      </c>
      <c r="G75" s="49">
        <v>1163500</v>
      </c>
      <c r="H75" s="49">
        <v>0</v>
      </c>
      <c r="I75" s="49">
        <v>0</v>
      </c>
      <c r="J75" s="49">
        <v>0</v>
      </c>
      <c r="K75" s="49">
        <v>2620100</v>
      </c>
      <c r="L75" s="49">
        <v>11873000</v>
      </c>
      <c r="M75" s="49">
        <v>0</v>
      </c>
      <c r="N75" s="49">
        <v>350500</v>
      </c>
      <c r="O75" s="49">
        <v>0</v>
      </c>
      <c r="P75" s="49">
        <v>0</v>
      </c>
      <c r="Q75" s="49">
        <v>1635850</v>
      </c>
      <c r="R75" s="49">
        <v>117900</v>
      </c>
      <c r="S75" s="49">
        <v>3977550</v>
      </c>
      <c r="T75" s="49">
        <v>46000</v>
      </c>
      <c r="U75" s="49">
        <v>498400</v>
      </c>
      <c r="V75" s="49">
        <v>0</v>
      </c>
      <c r="W75" s="49">
        <v>300700</v>
      </c>
      <c r="X75" s="49">
        <v>751600</v>
      </c>
      <c r="Y75" s="49">
        <v>8300</v>
      </c>
      <c r="Z75" s="49">
        <v>23149000</v>
      </c>
      <c r="AA75" s="49">
        <v>0</v>
      </c>
      <c r="AB75" s="49">
        <v>13302300</v>
      </c>
      <c r="AC75" s="50">
        <v>2505759.6371882088</v>
      </c>
      <c r="AE75" s="41">
        <f t="shared" si="38"/>
        <v>1974</v>
      </c>
      <c r="AF75" s="51">
        <f t="shared" si="39"/>
        <v>16538.5</v>
      </c>
      <c r="AG75" s="51">
        <f t="shared" si="40"/>
        <v>31441.200000000001</v>
      </c>
      <c r="AH75" s="51">
        <f t="shared" si="41"/>
        <v>279348.3</v>
      </c>
      <c r="AI75" s="51">
        <f t="shared" si="42"/>
        <v>300532.58600000001</v>
      </c>
      <c r="AJ75" s="51">
        <f t="shared" si="43"/>
        <v>39440.677966101692</v>
      </c>
      <c r="AK75" s="51">
        <f t="shared" si="44"/>
        <v>5443.4364999999998</v>
      </c>
      <c r="AL75" s="51">
        <f t="shared" si="45"/>
        <v>18718.830000000002</v>
      </c>
      <c r="AM75" s="51">
        <f t="shared" si="46"/>
        <v>469931.4</v>
      </c>
      <c r="AN75" s="52">
        <f t="shared" si="47"/>
        <v>8018.4308390022688</v>
      </c>
      <c r="AO75" s="41"/>
      <c r="AP75" s="41"/>
      <c r="AQ75" s="51">
        <f t="shared" si="48"/>
        <v>1169413.3613051039</v>
      </c>
      <c r="AR75" s="43">
        <f t="shared" si="49"/>
        <v>1974</v>
      </c>
      <c r="AS75" s="53">
        <f t="shared" si="50"/>
        <v>3608.4</v>
      </c>
      <c r="AT75" s="53">
        <f t="shared" si="51"/>
        <v>16375.625</v>
      </c>
      <c r="AU75" s="53">
        <f t="shared" si="52"/>
        <v>119720.7</v>
      </c>
      <c r="AV75" s="53">
        <f t="shared" si="53"/>
        <v>126038.2325</v>
      </c>
      <c r="AW75" s="53">
        <f t="shared" si="54"/>
        <v>18632.538454400001</v>
      </c>
      <c r="AX75" s="53">
        <f t="shared" si="55"/>
        <v>1710.8943999999999</v>
      </c>
      <c r="AY75" s="53">
        <f t="shared" si="56"/>
        <v>7773.0454800000007</v>
      </c>
      <c r="AZ75" s="53">
        <f t="shared" si="57"/>
        <v>152103.54999999999</v>
      </c>
      <c r="BA75" s="54">
        <f t="shared" si="58"/>
        <v>3006.9115646258506</v>
      </c>
      <c r="BB75" s="43"/>
      <c r="BC75" s="43"/>
      <c r="BD75" s="53">
        <f t="shared" si="59"/>
        <v>448969.89739902585</v>
      </c>
      <c r="BE75" s="45">
        <f t="shared" si="60"/>
        <v>1974</v>
      </c>
      <c r="BF75" s="55">
        <f t="shared" si="61"/>
        <v>6014</v>
      </c>
      <c r="BG75" s="55">
        <f t="shared" si="62"/>
        <v>11790.45</v>
      </c>
      <c r="BH75" s="55">
        <f t="shared" si="63"/>
        <v>70502.19</v>
      </c>
      <c r="BI75" s="55">
        <f t="shared" si="64"/>
        <v>95411.955000000002</v>
      </c>
      <c r="BJ75" s="55">
        <f t="shared" si="65"/>
        <v>9214.9199999999983</v>
      </c>
      <c r="BK75" s="55">
        <f t="shared" si="66"/>
        <v>2070.7620000000002</v>
      </c>
      <c r="BL75" s="55">
        <f t="shared" si="67"/>
        <v>8049.0624000000007</v>
      </c>
      <c r="BM75" s="55">
        <f t="shared" si="68"/>
        <v>576357.1</v>
      </c>
      <c r="BN75" s="55">
        <f t="shared" si="69"/>
        <v>13781.678004535148</v>
      </c>
      <c r="BO75" s="55"/>
      <c r="BP75" s="55"/>
      <c r="BQ75" s="55">
        <f t="shared" si="70"/>
        <v>793192.11740453518</v>
      </c>
      <c r="BS75" s="56">
        <f t="shared" si="71"/>
        <v>1169.4133613051038</v>
      </c>
      <c r="BT75" s="57">
        <f t="shared" si="72"/>
        <v>448.96989739902585</v>
      </c>
      <c r="BU75" s="58">
        <f t="shared" si="73"/>
        <v>793.19211740453522</v>
      </c>
      <c r="BW75" s="59">
        <f t="shared" si="74"/>
        <v>231.07356825000002</v>
      </c>
    </row>
    <row r="76" spans="1:75" x14ac:dyDescent="0.2">
      <c r="A76" s="48">
        <v>1975</v>
      </c>
      <c r="B76" s="49">
        <v>9509000</v>
      </c>
      <c r="C76" s="49">
        <v>91000</v>
      </c>
      <c r="D76" s="49">
        <v>0</v>
      </c>
      <c r="E76" s="49">
        <v>21950</v>
      </c>
      <c r="F76" s="49">
        <v>0</v>
      </c>
      <c r="G76" s="49">
        <v>1839200</v>
      </c>
      <c r="H76" s="49">
        <v>0</v>
      </c>
      <c r="I76" s="49">
        <v>0</v>
      </c>
      <c r="J76" s="49">
        <v>0</v>
      </c>
      <c r="K76" s="49">
        <v>3644700</v>
      </c>
      <c r="L76" s="49">
        <v>14528000</v>
      </c>
      <c r="M76" s="49">
        <v>0</v>
      </c>
      <c r="N76" s="49">
        <v>444600</v>
      </c>
      <c r="O76" s="49">
        <v>0</v>
      </c>
      <c r="P76" s="49">
        <v>0</v>
      </c>
      <c r="Q76" s="49">
        <v>1819600</v>
      </c>
      <c r="R76" s="49">
        <v>50200</v>
      </c>
      <c r="S76" s="49">
        <v>4480200</v>
      </c>
      <c r="T76" s="49">
        <v>49250</v>
      </c>
      <c r="U76" s="49">
        <v>550300</v>
      </c>
      <c r="V76" s="49">
        <v>0</v>
      </c>
      <c r="W76" s="49">
        <v>366800</v>
      </c>
      <c r="X76" s="49">
        <v>942500</v>
      </c>
      <c r="Y76" s="49">
        <v>29900</v>
      </c>
      <c r="Z76" s="49">
        <v>23859000</v>
      </c>
      <c r="AA76" s="49">
        <v>0</v>
      </c>
      <c r="AB76" s="49">
        <v>17081600</v>
      </c>
      <c r="AC76" s="50">
        <v>2198140.5895691607</v>
      </c>
      <c r="AE76" s="41">
        <f t="shared" si="38"/>
        <v>1975</v>
      </c>
      <c r="AF76" s="51">
        <f t="shared" si="39"/>
        <v>20174</v>
      </c>
      <c r="AG76" s="51">
        <f t="shared" si="40"/>
        <v>43736.4</v>
      </c>
      <c r="AH76" s="51">
        <f t="shared" si="41"/>
        <v>358713.59999999998</v>
      </c>
      <c r="AI76" s="51">
        <f t="shared" si="42"/>
        <v>330594.16399999999</v>
      </c>
      <c r="AJ76" s="51">
        <f t="shared" si="43"/>
        <v>62345.762711864394</v>
      </c>
      <c r="AK76" s="51">
        <f t="shared" si="44"/>
        <v>5180.51</v>
      </c>
      <c r="AL76" s="51">
        <f t="shared" si="45"/>
        <v>20438.924999999999</v>
      </c>
      <c r="AM76" s="51">
        <f t="shared" si="46"/>
        <v>493278.9</v>
      </c>
      <c r="AN76" s="52">
        <f t="shared" si="47"/>
        <v>7034.0498866213147</v>
      </c>
      <c r="AO76" s="41"/>
      <c r="AP76" s="41"/>
      <c r="AQ76" s="51">
        <f t="shared" si="48"/>
        <v>1341496.3115984858</v>
      </c>
      <c r="AR76" s="43">
        <f t="shared" si="49"/>
        <v>1975</v>
      </c>
      <c r="AS76" s="53">
        <f t="shared" si="50"/>
        <v>4401.6000000000004</v>
      </c>
      <c r="AT76" s="53">
        <f t="shared" si="51"/>
        <v>22779.375</v>
      </c>
      <c r="AU76" s="53">
        <f t="shared" si="52"/>
        <v>153734.39999999999</v>
      </c>
      <c r="AV76" s="53">
        <f t="shared" si="53"/>
        <v>138420.5</v>
      </c>
      <c r="AW76" s="53">
        <f t="shared" si="54"/>
        <v>29453.343124480001</v>
      </c>
      <c r="AX76" s="53">
        <f t="shared" si="55"/>
        <v>1595.7839500000002</v>
      </c>
      <c r="AY76" s="53">
        <f t="shared" si="56"/>
        <v>8113.3072400000001</v>
      </c>
      <c r="AZ76" s="53">
        <f t="shared" si="57"/>
        <v>160434.04999999999</v>
      </c>
      <c r="BA76" s="54">
        <f t="shared" si="58"/>
        <v>2637.7687074829928</v>
      </c>
      <c r="BB76" s="43"/>
      <c r="BC76" s="43"/>
      <c r="BD76" s="53">
        <f t="shared" si="59"/>
        <v>521570.128021963</v>
      </c>
      <c r="BE76" s="45">
        <f t="shared" si="60"/>
        <v>1975</v>
      </c>
      <c r="BF76" s="55">
        <f t="shared" si="61"/>
        <v>7336</v>
      </c>
      <c r="BG76" s="55">
        <f t="shared" si="62"/>
        <v>16401.150000000001</v>
      </c>
      <c r="BH76" s="55">
        <f t="shared" si="63"/>
        <v>90532.479999999996</v>
      </c>
      <c r="BI76" s="55">
        <f t="shared" si="64"/>
        <v>104633.61</v>
      </c>
      <c r="BJ76" s="55">
        <f t="shared" si="65"/>
        <v>14566.463999999998</v>
      </c>
      <c r="BK76" s="55">
        <f t="shared" si="66"/>
        <v>1944.771</v>
      </c>
      <c r="BL76" s="55">
        <f t="shared" si="67"/>
        <v>9310.1431999999986</v>
      </c>
      <c r="BM76" s="55">
        <f t="shared" si="68"/>
        <v>602510.6</v>
      </c>
      <c r="BN76" s="55">
        <f t="shared" si="69"/>
        <v>12089.773242630385</v>
      </c>
      <c r="BO76" s="55"/>
      <c r="BP76" s="55"/>
      <c r="BQ76" s="55">
        <f t="shared" si="70"/>
        <v>859324.99144263042</v>
      </c>
      <c r="BS76" s="56">
        <f t="shared" si="71"/>
        <v>1341.4963115984858</v>
      </c>
      <c r="BT76" s="57">
        <f t="shared" si="72"/>
        <v>521.570128021963</v>
      </c>
      <c r="BU76" s="58">
        <f t="shared" si="73"/>
        <v>859.32499144263045</v>
      </c>
      <c r="BW76" s="59">
        <f t="shared" si="74"/>
        <v>241.074105</v>
      </c>
    </row>
    <row r="77" spans="1:75" x14ac:dyDescent="0.2">
      <c r="A77" s="48">
        <v>1976</v>
      </c>
      <c r="B77" s="49">
        <v>10513690</v>
      </c>
      <c r="C77" s="49">
        <v>90000</v>
      </c>
      <c r="D77" s="49">
        <v>0</v>
      </c>
      <c r="E77" s="49">
        <v>19750</v>
      </c>
      <c r="F77" s="49">
        <v>0</v>
      </c>
      <c r="G77" s="49">
        <v>836900</v>
      </c>
      <c r="H77" s="49">
        <v>0</v>
      </c>
      <c r="I77" s="49">
        <v>0</v>
      </c>
      <c r="J77" s="49">
        <v>0</v>
      </c>
      <c r="K77" s="49">
        <v>3759200</v>
      </c>
      <c r="L77" s="49">
        <v>14423410</v>
      </c>
      <c r="M77" s="49">
        <v>0</v>
      </c>
      <c r="N77" s="49">
        <v>276900</v>
      </c>
      <c r="O77" s="49">
        <v>0</v>
      </c>
      <c r="P77" s="49">
        <v>0</v>
      </c>
      <c r="Q77" s="49">
        <v>1558750</v>
      </c>
      <c r="R77" s="49">
        <v>35300</v>
      </c>
      <c r="S77" s="49">
        <v>4831542</v>
      </c>
      <c r="T77" s="49">
        <v>43450</v>
      </c>
      <c r="U77" s="49">
        <v>439900</v>
      </c>
      <c r="V77" s="49">
        <v>0</v>
      </c>
      <c r="W77" s="49">
        <v>250400</v>
      </c>
      <c r="X77" s="49">
        <v>1158200</v>
      </c>
      <c r="Y77" s="49">
        <v>24000</v>
      </c>
      <c r="Z77" s="49">
        <v>24964573</v>
      </c>
      <c r="AA77" s="49">
        <v>0</v>
      </c>
      <c r="AB77" s="49">
        <v>23586674</v>
      </c>
      <c r="AC77" s="50">
        <v>2346394.557823129</v>
      </c>
      <c r="AE77" s="41">
        <f t="shared" si="38"/>
        <v>1976</v>
      </c>
      <c r="AF77" s="51">
        <f t="shared" si="39"/>
        <v>13772</v>
      </c>
      <c r="AG77" s="51">
        <f t="shared" si="40"/>
        <v>45110.400000000001</v>
      </c>
      <c r="AH77" s="51">
        <f t="shared" si="41"/>
        <v>495320.15399999998</v>
      </c>
      <c r="AI77" s="51">
        <f t="shared" si="42"/>
        <v>350308.26920000004</v>
      </c>
      <c r="AJ77" s="51">
        <f t="shared" si="43"/>
        <v>28369.491525423724</v>
      </c>
      <c r="AK77" s="51">
        <f t="shared" si="44"/>
        <v>4917.0159999999996</v>
      </c>
      <c r="AL77" s="51">
        <f t="shared" si="45"/>
        <v>14129.594999999999</v>
      </c>
      <c r="AM77" s="51">
        <f t="shared" si="46"/>
        <v>513102.98490000004</v>
      </c>
      <c r="AN77" s="52">
        <f t="shared" si="47"/>
        <v>7508.4625850340126</v>
      </c>
      <c r="AO77" s="41"/>
      <c r="AP77" s="41"/>
      <c r="AQ77" s="51">
        <f t="shared" si="48"/>
        <v>1472538.3732104579</v>
      </c>
      <c r="AR77" s="43">
        <f t="shared" si="49"/>
        <v>1976</v>
      </c>
      <c r="AS77" s="53">
        <f t="shared" si="50"/>
        <v>3004.8</v>
      </c>
      <c r="AT77" s="53">
        <f t="shared" si="51"/>
        <v>23495</v>
      </c>
      <c r="AU77" s="53">
        <f t="shared" si="52"/>
        <v>212280.06599999999</v>
      </c>
      <c r="AV77" s="53">
        <f t="shared" si="53"/>
        <v>146715.68910000002</v>
      </c>
      <c r="AW77" s="53">
        <f t="shared" si="54"/>
        <v>13402.29603136</v>
      </c>
      <c r="AX77" s="53">
        <f t="shared" si="55"/>
        <v>1534.17183</v>
      </c>
      <c r="AY77" s="53">
        <f t="shared" si="56"/>
        <v>5825.2253600000004</v>
      </c>
      <c r="AZ77" s="53">
        <f t="shared" si="57"/>
        <v>166623.75075000001</v>
      </c>
      <c r="BA77" s="54">
        <f t="shared" si="58"/>
        <v>2815.6734693877547</v>
      </c>
      <c r="BB77" s="43"/>
      <c r="BC77" s="43"/>
      <c r="BD77" s="53">
        <f t="shared" si="59"/>
        <v>575696.67254074779</v>
      </c>
      <c r="BE77" s="45">
        <f t="shared" si="60"/>
        <v>1976</v>
      </c>
      <c r="BF77" s="55">
        <f t="shared" si="61"/>
        <v>5008</v>
      </c>
      <c r="BG77" s="55">
        <f t="shared" si="62"/>
        <v>16916.400000000001</v>
      </c>
      <c r="BH77" s="55">
        <f t="shared" si="63"/>
        <v>125009.3722</v>
      </c>
      <c r="BI77" s="55">
        <f t="shared" si="64"/>
        <v>111187.39580000001</v>
      </c>
      <c r="BJ77" s="55">
        <f t="shared" si="65"/>
        <v>6628.2479999999987</v>
      </c>
      <c r="BK77" s="55">
        <f t="shared" si="66"/>
        <v>1861.4933999999998</v>
      </c>
      <c r="BL77" s="55">
        <f t="shared" si="67"/>
        <v>8056.5667999999996</v>
      </c>
      <c r="BM77" s="55">
        <f t="shared" si="68"/>
        <v>627551.79599999997</v>
      </c>
      <c r="BN77" s="55">
        <f t="shared" si="69"/>
        <v>12905.17006802721</v>
      </c>
      <c r="BO77" s="55"/>
      <c r="BP77" s="55"/>
      <c r="BQ77" s="55">
        <f t="shared" si="70"/>
        <v>915124.44226802723</v>
      </c>
      <c r="BS77" s="56">
        <f t="shared" si="71"/>
        <v>1472.5383732104578</v>
      </c>
      <c r="BT77" s="57">
        <f t="shared" si="72"/>
        <v>575.69667254074784</v>
      </c>
      <c r="BU77" s="58">
        <f t="shared" si="73"/>
        <v>915.12444226802722</v>
      </c>
      <c r="BW77" s="59">
        <f t="shared" si="74"/>
        <v>244.65635095000002</v>
      </c>
    </row>
    <row r="78" spans="1:75" x14ac:dyDescent="0.2">
      <c r="A78" s="48">
        <v>1977</v>
      </c>
      <c r="B78" s="49">
        <v>11801900</v>
      </c>
      <c r="C78" s="49">
        <v>50200</v>
      </c>
      <c r="D78" s="49">
        <v>0</v>
      </c>
      <c r="E78" s="49">
        <v>43750</v>
      </c>
      <c r="F78" s="49">
        <v>0</v>
      </c>
      <c r="G78" s="49">
        <v>1973100</v>
      </c>
      <c r="H78" s="49">
        <v>0</v>
      </c>
      <c r="I78" s="49">
        <v>0</v>
      </c>
      <c r="J78" s="49">
        <v>0</v>
      </c>
      <c r="K78" s="49">
        <v>4248800</v>
      </c>
      <c r="L78" s="49">
        <v>14350400</v>
      </c>
      <c r="M78" s="49">
        <v>0</v>
      </c>
      <c r="N78" s="49">
        <v>652800</v>
      </c>
      <c r="O78" s="49">
        <v>0</v>
      </c>
      <c r="P78" s="49">
        <v>0</v>
      </c>
      <c r="Q78" s="49">
        <v>1596900</v>
      </c>
      <c r="R78" s="49">
        <v>79300</v>
      </c>
      <c r="S78" s="49">
        <v>4282850</v>
      </c>
      <c r="T78" s="49">
        <v>55000</v>
      </c>
      <c r="U78" s="49">
        <v>406500</v>
      </c>
      <c r="V78" s="49">
        <v>0</v>
      </c>
      <c r="W78" s="49">
        <v>580000</v>
      </c>
      <c r="X78" s="49">
        <v>1011025</v>
      </c>
      <c r="Y78" s="49">
        <v>81000</v>
      </c>
      <c r="Z78" s="49">
        <v>24643600</v>
      </c>
      <c r="AA78" s="49">
        <v>0</v>
      </c>
      <c r="AB78" s="49">
        <v>19858700</v>
      </c>
      <c r="AC78" s="50">
        <v>2521632.6530612246</v>
      </c>
      <c r="AE78" s="41">
        <f t="shared" si="38"/>
        <v>1977</v>
      </c>
      <c r="AF78" s="51">
        <f t="shared" si="39"/>
        <v>31900</v>
      </c>
      <c r="AG78" s="51">
        <f t="shared" si="40"/>
        <v>50985.599999999999</v>
      </c>
      <c r="AH78" s="51">
        <f t="shared" si="41"/>
        <v>417032.7</v>
      </c>
      <c r="AI78" s="51">
        <f t="shared" si="42"/>
        <v>361228.36800000002</v>
      </c>
      <c r="AJ78" s="51">
        <f t="shared" si="43"/>
        <v>66884.745762711857</v>
      </c>
      <c r="AK78" s="51">
        <f t="shared" si="44"/>
        <v>3951.0340000000001</v>
      </c>
      <c r="AL78" s="51">
        <f t="shared" si="45"/>
        <v>30455.4725</v>
      </c>
      <c r="AM78" s="51">
        <f t="shared" si="46"/>
        <v>506944.44</v>
      </c>
      <c r="AN78" s="52">
        <f t="shared" si="47"/>
        <v>8069.2244897959199</v>
      </c>
      <c r="AO78" s="41"/>
      <c r="AP78" s="41"/>
      <c r="AQ78" s="51">
        <f t="shared" si="48"/>
        <v>1477451.584752508</v>
      </c>
      <c r="AR78" s="43">
        <f t="shared" si="49"/>
        <v>1977</v>
      </c>
      <c r="AS78" s="53">
        <f t="shared" si="50"/>
        <v>6960</v>
      </c>
      <c r="AT78" s="53">
        <f t="shared" si="51"/>
        <v>26555</v>
      </c>
      <c r="AU78" s="53">
        <f t="shared" si="52"/>
        <v>178728.3</v>
      </c>
      <c r="AV78" s="53">
        <f t="shared" si="53"/>
        <v>152631.64499999999</v>
      </c>
      <c r="AW78" s="53">
        <f t="shared" si="54"/>
        <v>31597.646432640002</v>
      </c>
      <c r="AX78" s="53">
        <f t="shared" si="55"/>
        <v>1113.577</v>
      </c>
      <c r="AY78" s="53">
        <f t="shared" si="56"/>
        <v>11997.22566</v>
      </c>
      <c r="AZ78" s="53">
        <f t="shared" si="57"/>
        <v>164661.34</v>
      </c>
      <c r="BA78" s="54">
        <f t="shared" si="58"/>
        <v>3025.9591836734694</v>
      </c>
      <c r="BB78" s="43"/>
      <c r="BC78" s="43"/>
      <c r="BD78" s="53">
        <f t="shared" si="59"/>
        <v>577270.69327631348</v>
      </c>
      <c r="BE78" s="45">
        <f t="shared" si="60"/>
        <v>1977</v>
      </c>
      <c r="BF78" s="55">
        <f t="shared" si="61"/>
        <v>11600</v>
      </c>
      <c r="BG78" s="55">
        <f t="shared" si="62"/>
        <v>19119.599999999999</v>
      </c>
      <c r="BH78" s="55">
        <f t="shared" si="63"/>
        <v>105251.11</v>
      </c>
      <c r="BI78" s="55">
        <f t="shared" si="64"/>
        <v>116637.765</v>
      </c>
      <c r="BJ78" s="55">
        <f t="shared" si="65"/>
        <v>15626.951999999997</v>
      </c>
      <c r="BK78" s="55">
        <f t="shared" si="66"/>
        <v>1400.46</v>
      </c>
      <c r="BL78" s="55">
        <f t="shared" si="67"/>
        <v>12788.623300000001</v>
      </c>
      <c r="BM78" s="55">
        <f t="shared" si="68"/>
        <v>619899.28</v>
      </c>
      <c r="BN78" s="55">
        <f t="shared" si="69"/>
        <v>13868.979591836736</v>
      </c>
      <c r="BO78" s="55"/>
      <c r="BP78" s="55"/>
      <c r="BQ78" s="55">
        <f t="shared" si="70"/>
        <v>916192.76989183668</v>
      </c>
      <c r="BS78" s="56">
        <f t="shared" si="71"/>
        <v>1477.4515847525079</v>
      </c>
      <c r="BT78" s="57">
        <f t="shared" si="72"/>
        <v>577.27069327631352</v>
      </c>
      <c r="BU78" s="58">
        <f t="shared" si="73"/>
        <v>916.19276989183663</v>
      </c>
      <c r="BW78" s="59">
        <f t="shared" si="74"/>
        <v>259.36445700000002</v>
      </c>
    </row>
    <row r="79" spans="1:75" x14ac:dyDescent="0.2">
      <c r="A79" s="48">
        <v>1978</v>
      </c>
      <c r="B79" s="49">
        <v>10397850</v>
      </c>
      <c r="C79" s="49">
        <v>76500</v>
      </c>
      <c r="D79" s="49">
        <v>0</v>
      </c>
      <c r="E79" s="49">
        <v>72700</v>
      </c>
      <c r="F79" s="49">
        <v>0</v>
      </c>
      <c r="G79" s="49">
        <v>3497100</v>
      </c>
      <c r="H79" s="49">
        <v>0</v>
      </c>
      <c r="I79" s="49">
        <v>0</v>
      </c>
      <c r="J79" s="49">
        <v>0</v>
      </c>
      <c r="K79" s="49">
        <v>4479800</v>
      </c>
      <c r="L79" s="49">
        <v>13763600</v>
      </c>
      <c r="M79" s="49">
        <v>0</v>
      </c>
      <c r="N79" s="49">
        <v>571500</v>
      </c>
      <c r="O79" s="49">
        <v>0</v>
      </c>
      <c r="P79" s="49">
        <v>0</v>
      </c>
      <c r="Q79" s="49">
        <v>1635200</v>
      </c>
      <c r="R79" s="49">
        <v>103300</v>
      </c>
      <c r="S79" s="49">
        <v>3568050</v>
      </c>
      <c r="T79" s="49">
        <v>79700</v>
      </c>
      <c r="U79" s="49">
        <v>605200</v>
      </c>
      <c r="V79" s="49">
        <v>0</v>
      </c>
      <c r="W79" s="49">
        <v>515600</v>
      </c>
      <c r="X79" s="49">
        <v>946500</v>
      </c>
      <c r="Y79" s="49">
        <v>120200</v>
      </c>
      <c r="Z79" s="49">
        <v>26708000</v>
      </c>
      <c r="AA79" s="49">
        <v>0</v>
      </c>
      <c r="AB79" s="49">
        <v>21135600</v>
      </c>
      <c r="AC79" s="50">
        <v>2512879.8185941041</v>
      </c>
      <c r="AE79" s="41">
        <f t="shared" si="38"/>
        <v>1978</v>
      </c>
      <c r="AF79" s="51">
        <f t="shared" si="39"/>
        <v>28358</v>
      </c>
      <c r="AG79" s="51">
        <f t="shared" si="40"/>
        <v>53757.599999999999</v>
      </c>
      <c r="AH79" s="51">
        <f t="shared" si="41"/>
        <v>443847.6</v>
      </c>
      <c r="AI79" s="51">
        <f t="shared" si="42"/>
        <v>322079.27600000001</v>
      </c>
      <c r="AJ79" s="51">
        <f t="shared" si="43"/>
        <v>118545.76271186439</v>
      </c>
      <c r="AK79" s="51">
        <f t="shared" si="44"/>
        <v>5859.3710000000001</v>
      </c>
      <c r="AL79" s="51">
        <f t="shared" si="45"/>
        <v>29407.77</v>
      </c>
      <c r="AM79" s="51">
        <f t="shared" si="46"/>
        <v>542434.43999999994</v>
      </c>
      <c r="AN79" s="52">
        <f t="shared" si="47"/>
        <v>8041.2154195011335</v>
      </c>
      <c r="AO79" s="41"/>
      <c r="AP79" s="41"/>
      <c r="AQ79" s="51">
        <f t="shared" si="48"/>
        <v>1552331.0351313655</v>
      </c>
      <c r="AR79" s="43">
        <f t="shared" si="49"/>
        <v>1978</v>
      </c>
      <c r="AS79" s="53">
        <f t="shared" si="50"/>
        <v>6187.2</v>
      </c>
      <c r="AT79" s="53">
        <f t="shared" si="51"/>
        <v>27998.75</v>
      </c>
      <c r="AU79" s="53">
        <f t="shared" si="52"/>
        <v>190220.4</v>
      </c>
      <c r="AV79" s="53">
        <f t="shared" si="53"/>
        <v>136644.595</v>
      </c>
      <c r="AW79" s="53">
        <f t="shared" si="54"/>
        <v>56003.309178240001</v>
      </c>
      <c r="AX79" s="53">
        <f t="shared" si="55"/>
        <v>1662.49758</v>
      </c>
      <c r="AY79" s="53">
        <f t="shared" si="56"/>
        <v>11777.031959999998</v>
      </c>
      <c r="AZ79" s="53">
        <f t="shared" si="57"/>
        <v>175592.76</v>
      </c>
      <c r="BA79" s="54">
        <f t="shared" si="58"/>
        <v>3015.4557823129248</v>
      </c>
      <c r="BB79" s="43"/>
      <c r="BC79" s="43"/>
      <c r="BD79" s="53">
        <f t="shared" si="59"/>
        <v>609101.99950055289</v>
      </c>
      <c r="BE79" s="45">
        <f t="shared" si="60"/>
        <v>1978</v>
      </c>
      <c r="BF79" s="55">
        <f t="shared" si="61"/>
        <v>10312</v>
      </c>
      <c r="BG79" s="55">
        <f t="shared" si="62"/>
        <v>20159.099999999999</v>
      </c>
      <c r="BH79" s="55">
        <f t="shared" si="63"/>
        <v>112018.68</v>
      </c>
      <c r="BI79" s="55">
        <f t="shared" si="64"/>
        <v>104347.45</v>
      </c>
      <c r="BJ79" s="55">
        <f t="shared" si="65"/>
        <v>27697.031999999996</v>
      </c>
      <c r="BK79" s="55">
        <f t="shared" si="66"/>
        <v>2085.7284</v>
      </c>
      <c r="BL79" s="55">
        <f t="shared" si="67"/>
        <v>12509.266800000001</v>
      </c>
      <c r="BM79" s="55">
        <f t="shared" si="68"/>
        <v>665209.31999999995</v>
      </c>
      <c r="BN79" s="55">
        <f t="shared" si="69"/>
        <v>13820.839002267572</v>
      </c>
      <c r="BO79" s="55"/>
      <c r="BP79" s="55"/>
      <c r="BQ79" s="55">
        <f t="shared" si="70"/>
        <v>968159.41620226752</v>
      </c>
      <c r="BS79" s="56">
        <f t="shared" si="71"/>
        <v>1552.3310351313655</v>
      </c>
      <c r="BT79" s="57">
        <f t="shared" si="72"/>
        <v>609.10199950055289</v>
      </c>
      <c r="BU79" s="58">
        <f t="shared" si="73"/>
        <v>968.15941620226749</v>
      </c>
      <c r="BW79" s="59">
        <f t="shared" si="74"/>
        <v>275.66588550000006</v>
      </c>
    </row>
    <row r="80" spans="1:75" x14ac:dyDescent="0.2">
      <c r="A80" s="48">
        <v>1979</v>
      </c>
      <c r="B80" s="49">
        <v>8478050</v>
      </c>
      <c r="C80" s="49">
        <v>61650</v>
      </c>
      <c r="D80" s="49">
        <v>0</v>
      </c>
      <c r="E80" s="49">
        <v>36100</v>
      </c>
      <c r="F80" s="49">
        <v>0</v>
      </c>
      <c r="G80" s="49">
        <v>3411100</v>
      </c>
      <c r="H80" s="49">
        <v>0</v>
      </c>
      <c r="I80" s="49">
        <v>0</v>
      </c>
      <c r="J80" s="49">
        <v>0</v>
      </c>
      <c r="K80" s="49">
        <v>5276100</v>
      </c>
      <c r="L80" s="49">
        <v>13650400</v>
      </c>
      <c r="M80" s="49">
        <v>0</v>
      </c>
      <c r="N80" s="49">
        <v>815400</v>
      </c>
      <c r="O80" s="49">
        <v>0</v>
      </c>
      <c r="P80" s="49">
        <v>0</v>
      </c>
      <c r="Q80" s="49">
        <v>1559950</v>
      </c>
      <c r="R80" s="49">
        <v>49900</v>
      </c>
      <c r="S80" s="49">
        <v>2878400</v>
      </c>
      <c r="T80" s="49">
        <v>77550</v>
      </c>
      <c r="U80" s="49">
        <v>530400</v>
      </c>
      <c r="V80" s="49">
        <v>0</v>
      </c>
      <c r="W80" s="49">
        <v>657300</v>
      </c>
      <c r="X80" s="49">
        <v>855400</v>
      </c>
      <c r="Y80" s="49">
        <v>217800</v>
      </c>
      <c r="Z80" s="49">
        <v>26169500</v>
      </c>
      <c r="AA80" s="49">
        <v>0</v>
      </c>
      <c r="AB80" s="49">
        <v>17196300</v>
      </c>
      <c r="AC80" s="50">
        <v>2770521.5419501131</v>
      </c>
      <c r="AE80" s="41">
        <f t="shared" si="38"/>
        <v>1979</v>
      </c>
      <c r="AF80" s="51">
        <f t="shared" si="39"/>
        <v>36151.5</v>
      </c>
      <c r="AG80" s="51">
        <f t="shared" si="40"/>
        <v>63313.2</v>
      </c>
      <c r="AH80" s="51">
        <f t="shared" si="41"/>
        <v>361122.3</v>
      </c>
      <c r="AI80" s="51">
        <f t="shared" si="42"/>
        <v>267269.62199999997</v>
      </c>
      <c r="AJ80" s="51">
        <f t="shared" si="43"/>
        <v>115630.50847457624</v>
      </c>
      <c r="AK80" s="51">
        <f t="shared" si="44"/>
        <v>5245.2195000000002</v>
      </c>
      <c r="AL80" s="51">
        <f t="shared" si="45"/>
        <v>38084.629999999997</v>
      </c>
      <c r="AM80" s="51">
        <f t="shared" si="46"/>
        <v>532138.41</v>
      </c>
      <c r="AN80" s="52">
        <f t="shared" si="47"/>
        <v>8865.6689342403624</v>
      </c>
      <c r="AO80" s="41"/>
      <c r="AP80" s="41"/>
      <c r="AQ80" s="51">
        <f t="shared" si="48"/>
        <v>1427821.0589088169</v>
      </c>
      <c r="AR80" s="43">
        <f t="shared" si="49"/>
        <v>1979</v>
      </c>
      <c r="AS80" s="53">
        <f t="shared" si="50"/>
        <v>7887.6</v>
      </c>
      <c r="AT80" s="53">
        <f t="shared" si="51"/>
        <v>32975.625</v>
      </c>
      <c r="AU80" s="53">
        <f t="shared" si="52"/>
        <v>154766.70000000001</v>
      </c>
      <c r="AV80" s="53">
        <f t="shared" si="53"/>
        <v>113384.58749999999</v>
      </c>
      <c r="AW80" s="53">
        <f t="shared" si="54"/>
        <v>54626.086739840001</v>
      </c>
      <c r="AX80" s="53">
        <f t="shared" si="55"/>
        <v>1451.4275700000001</v>
      </c>
      <c r="AY80" s="53">
        <f t="shared" si="56"/>
        <v>14690.213879999999</v>
      </c>
      <c r="AZ80" s="53">
        <f t="shared" si="57"/>
        <v>172315.26500000001</v>
      </c>
      <c r="BA80" s="54">
        <f t="shared" si="58"/>
        <v>3324.6258503401359</v>
      </c>
      <c r="BB80" s="43"/>
      <c r="BC80" s="43"/>
      <c r="BD80" s="53">
        <f t="shared" si="59"/>
        <v>555422.13154018018</v>
      </c>
      <c r="BE80" s="45">
        <f t="shared" si="60"/>
        <v>1979</v>
      </c>
      <c r="BF80" s="55">
        <f t="shared" si="61"/>
        <v>13146</v>
      </c>
      <c r="BG80" s="55">
        <f t="shared" si="62"/>
        <v>23742.45</v>
      </c>
      <c r="BH80" s="55">
        <f t="shared" si="63"/>
        <v>91140.39</v>
      </c>
      <c r="BI80" s="55">
        <f t="shared" si="64"/>
        <v>86530.38</v>
      </c>
      <c r="BJ80" s="55">
        <f t="shared" si="65"/>
        <v>27015.911999999997</v>
      </c>
      <c r="BK80" s="55">
        <f t="shared" si="66"/>
        <v>1837.6686000000002</v>
      </c>
      <c r="BL80" s="55">
        <f t="shared" si="67"/>
        <v>14896.0504</v>
      </c>
      <c r="BM80" s="55">
        <f t="shared" si="68"/>
        <v>652404.98</v>
      </c>
      <c r="BN80" s="55">
        <f t="shared" si="69"/>
        <v>15237.868480725621</v>
      </c>
      <c r="BO80" s="55"/>
      <c r="BP80" s="55"/>
      <c r="BQ80" s="55">
        <f t="shared" si="70"/>
        <v>925951.69948072569</v>
      </c>
      <c r="BS80" s="56">
        <f t="shared" si="71"/>
        <v>1427.8210589088169</v>
      </c>
      <c r="BT80" s="57">
        <f t="shared" si="72"/>
        <v>555.4221315401802</v>
      </c>
      <c r="BU80" s="58">
        <f t="shared" si="73"/>
        <v>925.95169948072567</v>
      </c>
      <c r="BW80" s="59">
        <f t="shared" si="74"/>
        <v>278.22503474999996</v>
      </c>
    </row>
    <row r="81" spans="1:75" x14ac:dyDescent="0.2">
      <c r="A81" s="48">
        <v>1980</v>
      </c>
      <c r="B81" s="49">
        <v>11395250</v>
      </c>
      <c r="C81" s="49">
        <v>70300</v>
      </c>
      <c r="D81" s="49">
        <v>0</v>
      </c>
      <c r="E81" s="49">
        <v>25600</v>
      </c>
      <c r="F81" s="49">
        <v>0</v>
      </c>
      <c r="G81" s="49">
        <v>2483400</v>
      </c>
      <c r="H81" s="49">
        <v>0</v>
      </c>
      <c r="I81" s="49">
        <v>0</v>
      </c>
      <c r="J81" s="49">
        <v>0</v>
      </c>
      <c r="K81" s="49">
        <v>5753200</v>
      </c>
      <c r="L81" s="49">
        <v>12805700</v>
      </c>
      <c r="M81" s="49">
        <v>0</v>
      </c>
      <c r="N81" s="49">
        <v>441900</v>
      </c>
      <c r="O81" s="49">
        <v>0</v>
      </c>
      <c r="P81" s="49">
        <v>0</v>
      </c>
      <c r="Q81" s="49">
        <v>1509250</v>
      </c>
      <c r="R81" s="49">
        <v>90700</v>
      </c>
      <c r="S81" s="49">
        <v>2912000</v>
      </c>
      <c r="T81" s="49">
        <v>75950</v>
      </c>
      <c r="U81" s="49">
        <v>455800</v>
      </c>
      <c r="V81" s="49">
        <v>0</v>
      </c>
      <c r="W81" s="49">
        <v>689800</v>
      </c>
      <c r="X81" s="49">
        <v>881000</v>
      </c>
      <c r="Y81" s="49">
        <v>166100</v>
      </c>
      <c r="Z81" s="49">
        <v>23167800</v>
      </c>
      <c r="AA81" s="49">
        <v>0</v>
      </c>
      <c r="AB81" s="49">
        <v>19291400</v>
      </c>
      <c r="AC81" s="50">
        <v>2479047.6190476189</v>
      </c>
      <c r="AE81" s="41">
        <f t="shared" si="38"/>
        <v>1980</v>
      </c>
      <c r="AF81" s="51">
        <f t="shared" si="39"/>
        <v>37939</v>
      </c>
      <c r="AG81" s="51">
        <f t="shared" si="40"/>
        <v>69038.399999999994</v>
      </c>
      <c r="AH81" s="51">
        <f t="shared" si="41"/>
        <v>405119.4</v>
      </c>
      <c r="AI81" s="51">
        <f t="shared" si="42"/>
        <v>319730.33</v>
      </c>
      <c r="AJ81" s="51">
        <f t="shared" si="43"/>
        <v>84183.05084745762</v>
      </c>
      <c r="AK81" s="51">
        <f t="shared" si="44"/>
        <v>5490.9170000000004</v>
      </c>
      <c r="AL81" s="51">
        <f t="shared" si="45"/>
        <v>24932.6</v>
      </c>
      <c r="AM81" s="51">
        <f t="shared" si="46"/>
        <v>473912.97</v>
      </c>
      <c r="AN81" s="52">
        <f t="shared" si="47"/>
        <v>7932.9523809523807</v>
      </c>
      <c r="AO81" s="41"/>
      <c r="AP81" s="41"/>
      <c r="AQ81" s="51">
        <f t="shared" si="48"/>
        <v>1428279.6202284102</v>
      </c>
      <c r="AR81" s="43">
        <f t="shared" si="49"/>
        <v>1980</v>
      </c>
      <c r="AS81" s="53">
        <f t="shared" si="50"/>
        <v>8277.6</v>
      </c>
      <c r="AT81" s="53">
        <f t="shared" si="51"/>
        <v>35957.5</v>
      </c>
      <c r="AU81" s="53">
        <f t="shared" si="52"/>
        <v>173622.6</v>
      </c>
      <c r="AV81" s="53">
        <f t="shared" si="53"/>
        <v>136847.82250000004</v>
      </c>
      <c r="AW81" s="53">
        <f t="shared" si="54"/>
        <v>39769.70004096</v>
      </c>
      <c r="AX81" s="53">
        <f t="shared" si="55"/>
        <v>1550.4673300000002</v>
      </c>
      <c r="AY81" s="53">
        <f t="shared" si="56"/>
        <v>10108.750840000001</v>
      </c>
      <c r="AZ81" s="53">
        <f t="shared" si="57"/>
        <v>153703.97</v>
      </c>
      <c r="BA81" s="54">
        <f t="shared" si="58"/>
        <v>2974.8571428571427</v>
      </c>
      <c r="BB81" s="43"/>
      <c r="BC81" s="43"/>
      <c r="BD81" s="53">
        <f t="shared" si="59"/>
        <v>562813.2678538172</v>
      </c>
      <c r="BE81" s="45">
        <f t="shared" si="60"/>
        <v>1980</v>
      </c>
      <c r="BF81" s="55">
        <f t="shared" si="61"/>
        <v>13796</v>
      </c>
      <c r="BG81" s="55">
        <f t="shared" si="62"/>
        <v>25889.4</v>
      </c>
      <c r="BH81" s="55">
        <f t="shared" si="63"/>
        <v>102244.42</v>
      </c>
      <c r="BI81" s="55">
        <f t="shared" si="64"/>
        <v>105544.15</v>
      </c>
      <c r="BJ81" s="55">
        <f t="shared" si="65"/>
        <v>19668.527999999995</v>
      </c>
      <c r="BK81" s="55">
        <f t="shared" si="66"/>
        <v>1948.5834</v>
      </c>
      <c r="BL81" s="55">
        <f t="shared" si="67"/>
        <v>10673.715199999999</v>
      </c>
      <c r="BM81" s="55">
        <f t="shared" si="68"/>
        <v>580240.49</v>
      </c>
      <c r="BN81" s="55">
        <f t="shared" si="69"/>
        <v>13634.761904761905</v>
      </c>
      <c r="BO81" s="55"/>
      <c r="BP81" s="55"/>
      <c r="BQ81" s="55">
        <f t="shared" si="70"/>
        <v>873640.04850476189</v>
      </c>
      <c r="BS81" s="56">
        <f t="shared" si="71"/>
        <v>1428.2796202284103</v>
      </c>
      <c r="BT81" s="57">
        <f t="shared" si="72"/>
        <v>562.81326785381725</v>
      </c>
      <c r="BU81" s="58">
        <f t="shared" si="73"/>
        <v>873.64004850476192</v>
      </c>
      <c r="BW81" s="59">
        <f t="shared" si="74"/>
        <v>252.66982849999999</v>
      </c>
    </row>
    <row r="82" spans="1:75" x14ac:dyDescent="0.2">
      <c r="A82" s="48">
        <v>1981</v>
      </c>
      <c r="B82" s="49">
        <v>13724150</v>
      </c>
      <c r="C82" s="49">
        <v>64650</v>
      </c>
      <c r="D82" s="49">
        <v>0</v>
      </c>
      <c r="E82" s="49">
        <v>52800</v>
      </c>
      <c r="F82" s="49">
        <v>0</v>
      </c>
      <c r="G82" s="49">
        <v>1848500</v>
      </c>
      <c r="H82" s="49">
        <v>0</v>
      </c>
      <c r="I82" s="49">
        <v>0</v>
      </c>
      <c r="J82" s="49">
        <v>0</v>
      </c>
      <c r="K82" s="49">
        <v>6682600</v>
      </c>
      <c r="L82" s="49">
        <v>12095900</v>
      </c>
      <c r="M82" s="49">
        <v>0</v>
      </c>
      <c r="N82" s="49">
        <v>467400</v>
      </c>
      <c r="O82" s="49">
        <v>0</v>
      </c>
      <c r="P82" s="49">
        <v>55700</v>
      </c>
      <c r="Q82" s="49">
        <v>1458900</v>
      </c>
      <c r="R82" s="49">
        <v>98000</v>
      </c>
      <c r="S82" s="49">
        <v>3188300</v>
      </c>
      <c r="T82" s="49">
        <v>110500</v>
      </c>
      <c r="U82" s="49">
        <v>922900</v>
      </c>
      <c r="V82" s="49">
        <v>0</v>
      </c>
      <c r="W82" s="49">
        <v>606800</v>
      </c>
      <c r="X82" s="49">
        <v>1215100</v>
      </c>
      <c r="Y82" s="49">
        <v>165200</v>
      </c>
      <c r="Z82" s="49">
        <v>24989400</v>
      </c>
      <c r="AA82" s="49">
        <v>0</v>
      </c>
      <c r="AB82" s="49">
        <v>24802200</v>
      </c>
      <c r="AC82" s="50">
        <v>2646394.557823129</v>
      </c>
      <c r="AE82" s="41">
        <f t="shared" si="38"/>
        <v>1981</v>
      </c>
      <c r="AF82" s="51">
        <f t="shared" si="39"/>
        <v>33374</v>
      </c>
      <c r="AG82" s="51">
        <f t="shared" si="40"/>
        <v>80191.199999999997</v>
      </c>
      <c r="AH82" s="51">
        <f t="shared" si="41"/>
        <v>520846.2</v>
      </c>
      <c r="AI82" s="51">
        <f t="shared" si="42"/>
        <v>375710.348</v>
      </c>
      <c r="AJ82" s="51">
        <f t="shared" si="43"/>
        <v>62661.016949152538</v>
      </c>
      <c r="AK82" s="51">
        <f t="shared" si="44"/>
        <v>8534.7355000000007</v>
      </c>
      <c r="AL82" s="51">
        <f t="shared" si="45"/>
        <v>26911.11</v>
      </c>
      <c r="AM82" s="51">
        <f t="shared" si="46"/>
        <v>504480.03</v>
      </c>
      <c r="AN82" s="52">
        <f t="shared" si="47"/>
        <v>8468.4625850340126</v>
      </c>
      <c r="AO82" s="41"/>
      <c r="AP82" s="41"/>
      <c r="AQ82" s="51">
        <f t="shared" si="48"/>
        <v>1621177.1030341866</v>
      </c>
      <c r="AR82" s="43">
        <f t="shared" si="49"/>
        <v>1981</v>
      </c>
      <c r="AS82" s="53">
        <f t="shared" si="50"/>
        <v>7281.6</v>
      </c>
      <c r="AT82" s="53">
        <f t="shared" si="51"/>
        <v>41766.25</v>
      </c>
      <c r="AU82" s="53">
        <f t="shared" si="52"/>
        <v>223219.8</v>
      </c>
      <c r="AV82" s="53">
        <f t="shared" si="53"/>
        <v>162008.85999999999</v>
      </c>
      <c r="AW82" s="53">
        <f t="shared" si="54"/>
        <v>29602.275318399999</v>
      </c>
      <c r="AX82" s="53">
        <f t="shared" si="55"/>
        <v>2340.3047000000001</v>
      </c>
      <c r="AY82" s="53">
        <f t="shared" si="56"/>
        <v>11005.4476</v>
      </c>
      <c r="AZ82" s="53">
        <f t="shared" si="57"/>
        <v>163042.49</v>
      </c>
      <c r="BA82" s="54">
        <f t="shared" si="58"/>
        <v>3175.6734693877547</v>
      </c>
      <c r="BB82" s="43"/>
      <c r="BC82" s="43"/>
      <c r="BD82" s="53">
        <f t="shared" si="59"/>
        <v>643442.70108778775</v>
      </c>
      <c r="BE82" s="45">
        <f t="shared" si="60"/>
        <v>1981</v>
      </c>
      <c r="BF82" s="55">
        <f t="shared" si="61"/>
        <v>12136</v>
      </c>
      <c r="BG82" s="55">
        <f t="shared" si="62"/>
        <v>30071.7</v>
      </c>
      <c r="BH82" s="55">
        <f t="shared" si="63"/>
        <v>131451.66</v>
      </c>
      <c r="BI82" s="55">
        <f t="shared" si="64"/>
        <v>125029.795</v>
      </c>
      <c r="BJ82" s="55">
        <f t="shared" si="65"/>
        <v>14640.119999999999</v>
      </c>
      <c r="BK82" s="55">
        <f t="shared" si="66"/>
        <v>2908.8780000000002</v>
      </c>
      <c r="BL82" s="55">
        <f t="shared" si="67"/>
        <v>12517.846</v>
      </c>
      <c r="BM82" s="55">
        <f t="shared" si="68"/>
        <v>619511.03</v>
      </c>
      <c r="BN82" s="55">
        <f t="shared" si="69"/>
        <v>14555.17006802721</v>
      </c>
      <c r="BO82" s="55"/>
      <c r="BP82" s="55"/>
      <c r="BQ82" s="55">
        <f t="shared" si="70"/>
        <v>962822.19906802732</v>
      </c>
      <c r="BS82" s="56">
        <f t="shared" si="71"/>
        <v>1621.1771030341865</v>
      </c>
      <c r="BT82" s="57">
        <f t="shared" si="72"/>
        <v>643.44270108778778</v>
      </c>
      <c r="BU82" s="58">
        <f t="shared" si="73"/>
        <v>962.82219906802732</v>
      </c>
      <c r="BW82" s="59">
        <f t="shared" si="74"/>
        <v>266.29437774999997</v>
      </c>
    </row>
    <row r="83" spans="1:75" x14ac:dyDescent="0.2">
      <c r="A83" s="48">
        <v>1982</v>
      </c>
      <c r="B83" s="49">
        <v>13965000</v>
      </c>
      <c r="C83" s="49">
        <v>68050</v>
      </c>
      <c r="D83" s="49">
        <v>0</v>
      </c>
      <c r="E83" s="49">
        <v>28950</v>
      </c>
      <c r="F83" s="49">
        <v>0</v>
      </c>
      <c r="G83" s="49">
        <v>2218100</v>
      </c>
      <c r="H83" s="49">
        <v>0</v>
      </c>
      <c r="I83" s="49">
        <v>0</v>
      </c>
      <c r="J83" s="49">
        <v>0</v>
      </c>
      <c r="K83" s="49">
        <v>6522300</v>
      </c>
      <c r="L83" s="49">
        <v>11234000</v>
      </c>
      <c r="M83" s="49">
        <v>0</v>
      </c>
      <c r="N83" s="49">
        <v>751900</v>
      </c>
      <c r="O83" s="49">
        <v>0</v>
      </c>
      <c r="P83" s="49">
        <v>90200</v>
      </c>
      <c r="Q83" s="49">
        <v>1483600</v>
      </c>
      <c r="R83" s="49">
        <v>76500</v>
      </c>
      <c r="S83" s="49">
        <v>3636800</v>
      </c>
      <c r="T83" s="49">
        <v>156800</v>
      </c>
      <c r="U83" s="49">
        <v>928300</v>
      </c>
      <c r="V83" s="49">
        <v>0</v>
      </c>
      <c r="W83" s="49">
        <v>848000</v>
      </c>
      <c r="X83" s="49">
        <v>1024200</v>
      </c>
      <c r="Y83" s="49">
        <v>94600</v>
      </c>
      <c r="Z83" s="49">
        <v>24355000</v>
      </c>
      <c r="AA83" s="49">
        <v>0</v>
      </c>
      <c r="AB83" s="49">
        <v>26714750</v>
      </c>
      <c r="AC83" s="50">
        <v>2789297.052154195</v>
      </c>
      <c r="AE83" s="41">
        <f t="shared" si="38"/>
        <v>1982</v>
      </c>
      <c r="AF83" s="51">
        <f t="shared" si="39"/>
        <v>46640</v>
      </c>
      <c r="AG83" s="51">
        <f t="shared" si="40"/>
        <v>78267.600000000006</v>
      </c>
      <c r="AH83" s="51">
        <f t="shared" si="41"/>
        <v>561009.75</v>
      </c>
      <c r="AI83" s="51">
        <f t="shared" si="42"/>
        <v>391535.20400000003</v>
      </c>
      <c r="AJ83" s="51">
        <f t="shared" si="43"/>
        <v>75189.830508474552</v>
      </c>
      <c r="AK83" s="51">
        <f t="shared" si="44"/>
        <v>11644.227500000001</v>
      </c>
      <c r="AL83" s="51">
        <f t="shared" si="45"/>
        <v>34156.154999999999</v>
      </c>
      <c r="AM83" s="51">
        <f t="shared" si="46"/>
        <v>489509.1</v>
      </c>
      <c r="AN83" s="52">
        <f t="shared" si="47"/>
        <v>8925.7505668934245</v>
      </c>
      <c r="AO83" s="41"/>
      <c r="AP83" s="41"/>
      <c r="AQ83" s="51">
        <f t="shared" si="48"/>
        <v>1696877.6175753681</v>
      </c>
      <c r="AR83" s="43">
        <f t="shared" si="49"/>
        <v>1982</v>
      </c>
      <c r="AS83" s="53">
        <f t="shared" si="50"/>
        <v>10176</v>
      </c>
      <c r="AT83" s="53">
        <f t="shared" si="51"/>
        <v>40764.375</v>
      </c>
      <c r="AU83" s="53">
        <f t="shared" si="52"/>
        <v>240432.75</v>
      </c>
      <c r="AV83" s="53">
        <f t="shared" si="53"/>
        <v>168210.18</v>
      </c>
      <c r="AW83" s="53">
        <f t="shared" si="54"/>
        <v>35521.128960639995</v>
      </c>
      <c r="AX83" s="53">
        <f t="shared" si="55"/>
        <v>3127.9135200000005</v>
      </c>
      <c r="AY83" s="53">
        <f t="shared" si="56"/>
        <v>13341.846800000001</v>
      </c>
      <c r="AZ83" s="53">
        <f t="shared" si="57"/>
        <v>158015.65</v>
      </c>
      <c r="BA83" s="54">
        <f t="shared" si="58"/>
        <v>3347.1564625850338</v>
      </c>
      <c r="BB83" s="43"/>
      <c r="BC83" s="43"/>
      <c r="BD83" s="53">
        <f t="shared" si="59"/>
        <v>672937.0007432251</v>
      </c>
      <c r="BE83" s="45">
        <f t="shared" si="60"/>
        <v>1982</v>
      </c>
      <c r="BF83" s="55">
        <f t="shared" si="61"/>
        <v>16960</v>
      </c>
      <c r="BG83" s="55">
        <f t="shared" si="62"/>
        <v>29350.35</v>
      </c>
      <c r="BH83" s="55">
        <f t="shared" si="63"/>
        <v>141588.17499999999</v>
      </c>
      <c r="BI83" s="55">
        <f t="shared" si="64"/>
        <v>129474.95</v>
      </c>
      <c r="BJ83" s="55">
        <f t="shared" si="65"/>
        <v>17567.351999999995</v>
      </c>
      <c r="BK83" s="55">
        <f t="shared" si="66"/>
        <v>3900.2916</v>
      </c>
      <c r="BL83" s="55">
        <f t="shared" si="67"/>
        <v>13877.665999999999</v>
      </c>
      <c r="BM83" s="55">
        <f t="shared" si="68"/>
        <v>601730.80000000005</v>
      </c>
      <c r="BN83" s="55">
        <f t="shared" si="69"/>
        <v>15341.133786848071</v>
      </c>
      <c r="BO83" s="55"/>
      <c r="BP83" s="55"/>
      <c r="BQ83" s="55">
        <f t="shared" si="70"/>
        <v>969790.71838684811</v>
      </c>
      <c r="BS83" s="56">
        <f t="shared" si="71"/>
        <v>1696.877617575368</v>
      </c>
      <c r="BT83" s="57">
        <f t="shared" si="72"/>
        <v>672.9370007432251</v>
      </c>
      <c r="BU83" s="58">
        <f t="shared" si="73"/>
        <v>969.79071838684808</v>
      </c>
      <c r="BW83" s="59">
        <f t="shared" si="74"/>
        <v>275.31036375000002</v>
      </c>
    </row>
    <row r="84" spans="1:75" x14ac:dyDescent="0.2">
      <c r="A84" s="48">
        <v>1983</v>
      </c>
      <c r="B84" s="49">
        <v>10209000</v>
      </c>
      <c r="C84" s="49">
        <v>38600</v>
      </c>
      <c r="D84" s="49">
        <v>0</v>
      </c>
      <c r="E84" s="49">
        <v>35900</v>
      </c>
      <c r="F84" s="49">
        <v>0</v>
      </c>
      <c r="G84" s="49">
        <v>2593300</v>
      </c>
      <c r="H84" s="49">
        <v>0</v>
      </c>
      <c r="I84" s="49">
        <v>0</v>
      </c>
      <c r="J84" s="49">
        <v>0</v>
      </c>
      <c r="K84" s="49">
        <v>5930800</v>
      </c>
      <c r="L84" s="49">
        <v>9593000</v>
      </c>
      <c r="M84" s="49">
        <v>0</v>
      </c>
      <c r="N84" s="49">
        <v>443900</v>
      </c>
      <c r="O84" s="49">
        <v>0</v>
      </c>
      <c r="P84" s="49">
        <v>57400</v>
      </c>
      <c r="Q84" s="49">
        <v>1146200</v>
      </c>
      <c r="R84" s="49">
        <v>86400</v>
      </c>
      <c r="S84" s="49">
        <v>2773300</v>
      </c>
      <c r="T84" s="49">
        <v>116700</v>
      </c>
      <c r="U84" s="49">
        <v>822700</v>
      </c>
      <c r="V84" s="49">
        <v>0</v>
      </c>
      <c r="W84" s="49">
        <v>735000</v>
      </c>
      <c r="X84" s="49">
        <v>1167400</v>
      </c>
      <c r="Y84" s="49">
        <v>46200</v>
      </c>
      <c r="Z84" s="49">
        <v>24723700</v>
      </c>
      <c r="AA84" s="49">
        <v>0</v>
      </c>
      <c r="AB84" s="49">
        <v>26464200</v>
      </c>
      <c r="AC84" s="50">
        <v>2526394.557823129</v>
      </c>
      <c r="AE84" s="41">
        <f t="shared" si="38"/>
        <v>1983</v>
      </c>
      <c r="AF84" s="51">
        <f t="shared" si="39"/>
        <v>40425</v>
      </c>
      <c r="AG84" s="51">
        <f t="shared" si="40"/>
        <v>71169.600000000006</v>
      </c>
      <c r="AH84" s="51">
        <f t="shared" si="41"/>
        <v>555748.19999999995</v>
      </c>
      <c r="AI84" s="51">
        <f t="shared" si="42"/>
        <v>292565.46799999999</v>
      </c>
      <c r="AJ84" s="51">
        <f t="shared" si="43"/>
        <v>87908.474576271183</v>
      </c>
      <c r="AK84" s="51">
        <f t="shared" si="44"/>
        <v>7906.6980000000003</v>
      </c>
      <c r="AL84" s="51">
        <f t="shared" si="45"/>
        <v>22642.54</v>
      </c>
      <c r="AM84" s="51">
        <f t="shared" si="46"/>
        <v>489856.41</v>
      </c>
      <c r="AN84" s="52">
        <f t="shared" si="47"/>
        <v>8084.4625850340126</v>
      </c>
      <c r="AO84" s="41"/>
      <c r="AP84" s="41"/>
      <c r="AQ84" s="51">
        <f t="shared" si="48"/>
        <v>1576306.8531613052</v>
      </c>
      <c r="AR84" s="43">
        <f t="shared" si="49"/>
        <v>1983</v>
      </c>
      <c r="AS84" s="53">
        <f t="shared" si="50"/>
        <v>8820</v>
      </c>
      <c r="AT84" s="53">
        <f t="shared" si="51"/>
        <v>37067.5</v>
      </c>
      <c r="AU84" s="53">
        <f t="shared" si="52"/>
        <v>238177.8</v>
      </c>
      <c r="AV84" s="53">
        <f t="shared" si="53"/>
        <v>125685.89</v>
      </c>
      <c r="AW84" s="53">
        <f t="shared" si="54"/>
        <v>41529.662203519998</v>
      </c>
      <c r="AX84" s="53">
        <f t="shared" si="55"/>
        <v>2071.1293800000003</v>
      </c>
      <c r="AY84" s="53">
        <f t="shared" si="56"/>
        <v>9230.97768</v>
      </c>
      <c r="AZ84" s="53">
        <f t="shared" si="57"/>
        <v>157510.07500000001</v>
      </c>
      <c r="BA84" s="54">
        <f t="shared" si="58"/>
        <v>3031.6734693877547</v>
      </c>
      <c r="BB84" s="43"/>
      <c r="BC84" s="43"/>
      <c r="BD84" s="53">
        <f t="shared" si="59"/>
        <v>623124.70773290785</v>
      </c>
      <c r="BE84" s="45">
        <f t="shared" si="60"/>
        <v>1983</v>
      </c>
      <c r="BF84" s="55">
        <f t="shared" si="61"/>
        <v>14700</v>
      </c>
      <c r="BG84" s="55">
        <f t="shared" si="62"/>
        <v>26688.6</v>
      </c>
      <c r="BH84" s="55">
        <f t="shared" si="63"/>
        <v>140260.26</v>
      </c>
      <c r="BI84" s="55">
        <f t="shared" si="64"/>
        <v>96508.68</v>
      </c>
      <c r="BJ84" s="55">
        <f t="shared" si="65"/>
        <v>20538.935999999998</v>
      </c>
      <c r="BK84" s="55">
        <f t="shared" si="66"/>
        <v>2610.5964000000004</v>
      </c>
      <c r="BL84" s="55">
        <f t="shared" si="67"/>
        <v>10740.8024</v>
      </c>
      <c r="BM84" s="55">
        <f t="shared" si="68"/>
        <v>604139.19999999995</v>
      </c>
      <c r="BN84" s="55">
        <f t="shared" si="69"/>
        <v>13895.17006802721</v>
      </c>
      <c r="BO84" s="55"/>
      <c r="BP84" s="55"/>
      <c r="BQ84" s="55">
        <f t="shared" si="70"/>
        <v>930082.24486802716</v>
      </c>
      <c r="BS84" s="56">
        <f t="shared" si="71"/>
        <v>1576.3068531613053</v>
      </c>
      <c r="BT84" s="57">
        <f t="shared" si="72"/>
        <v>623.12470773290784</v>
      </c>
      <c r="BU84" s="58">
        <f t="shared" si="73"/>
        <v>930.08224486802715</v>
      </c>
      <c r="BW84" s="59">
        <f t="shared" si="74"/>
        <v>270.60020400000002</v>
      </c>
    </row>
    <row r="85" spans="1:75" x14ac:dyDescent="0.2">
      <c r="A85" s="48">
        <v>1984</v>
      </c>
      <c r="B85" s="49">
        <v>10278600</v>
      </c>
      <c r="C85" s="49">
        <v>45100</v>
      </c>
      <c r="D85" s="49">
        <v>0</v>
      </c>
      <c r="E85" s="49">
        <v>23100</v>
      </c>
      <c r="F85" s="49">
        <v>0</v>
      </c>
      <c r="G85" s="49">
        <v>3411900</v>
      </c>
      <c r="H85" s="49">
        <v>0</v>
      </c>
      <c r="I85" s="49">
        <v>0</v>
      </c>
      <c r="J85" s="49">
        <v>0</v>
      </c>
      <c r="K85" s="49">
        <v>6777500</v>
      </c>
      <c r="L85" s="49">
        <v>10292000</v>
      </c>
      <c r="M85" s="49">
        <v>0</v>
      </c>
      <c r="N85" s="49">
        <v>693500</v>
      </c>
      <c r="O85" s="49">
        <v>0</v>
      </c>
      <c r="P85" s="49">
        <v>38900</v>
      </c>
      <c r="Q85" s="49">
        <v>1238100</v>
      </c>
      <c r="R85" s="49">
        <v>112400</v>
      </c>
      <c r="S85" s="49">
        <v>2576100</v>
      </c>
      <c r="T85" s="49">
        <v>131100</v>
      </c>
      <c r="U85" s="49">
        <v>652300</v>
      </c>
      <c r="V85" s="49">
        <v>0</v>
      </c>
      <c r="W85" s="49">
        <v>917000</v>
      </c>
      <c r="X85" s="49">
        <v>925900</v>
      </c>
      <c r="Y85" s="49">
        <v>84800</v>
      </c>
      <c r="Z85" s="49">
        <v>25362600</v>
      </c>
      <c r="AA85" s="49">
        <v>0</v>
      </c>
      <c r="AB85" s="49">
        <v>21187900</v>
      </c>
      <c r="AC85" s="50">
        <v>2773786.8480725624</v>
      </c>
      <c r="AE85" s="41">
        <f t="shared" si="38"/>
        <v>1984</v>
      </c>
      <c r="AF85" s="51">
        <f t="shared" si="39"/>
        <v>50435</v>
      </c>
      <c r="AG85" s="51">
        <f t="shared" si="40"/>
        <v>81330</v>
      </c>
      <c r="AH85" s="51">
        <f t="shared" si="41"/>
        <v>444945.9</v>
      </c>
      <c r="AI85" s="51">
        <f t="shared" si="42"/>
        <v>288378.51199999999</v>
      </c>
      <c r="AJ85" s="51">
        <f t="shared" si="43"/>
        <v>115657.62711864404</v>
      </c>
      <c r="AK85" s="51">
        <f t="shared" si="44"/>
        <v>8077.0349999999999</v>
      </c>
      <c r="AL85" s="51">
        <f t="shared" si="45"/>
        <v>32917.269999999997</v>
      </c>
      <c r="AM85" s="51">
        <f t="shared" si="46"/>
        <v>504274.38</v>
      </c>
      <c r="AN85" s="52">
        <f t="shared" si="47"/>
        <v>8876.1179138322004</v>
      </c>
      <c r="AO85" s="41"/>
      <c r="AP85" s="41"/>
      <c r="AQ85" s="51">
        <f t="shared" si="48"/>
        <v>1534891.8420324763</v>
      </c>
      <c r="AR85" s="43">
        <f t="shared" si="49"/>
        <v>1984</v>
      </c>
      <c r="AS85" s="53">
        <f t="shared" si="50"/>
        <v>11004</v>
      </c>
      <c r="AT85" s="53">
        <f t="shared" si="51"/>
        <v>42359.375</v>
      </c>
      <c r="AU85" s="53">
        <f t="shared" si="52"/>
        <v>190691.1</v>
      </c>
      <c r="AV85" s="53">
        <f t="shared" si="53"/>
        <v>123916.675</v>
      </c>
      <c r="AW85" s="53">
        <f t="shared" si="54"/>
        <v>54638.898111360002</v>
      </c>
      <c r="AX85" s="53">
        <f t="shared" si="55"/>
        <v>2085.7715400000002</v>
      </c>
      <c r="AY85" s="53">
        <f t="shared" si="56"/>
        <v>13045.538879999998</v>
      </c>
      <c r="AZ85" s="53">
        <f t="shared" si="57"/>
        <v>162302.15</v>
      </c>
      <c r="BA85" s="54">
        <f t="shared" si="58"/>
        <v>3328.5442176870747</v>
      </c>
      <c r="BB85" s="43"/>
      <c r="BC85" s="43"/>
      <c r="BD85" s="53">
        <f t="shared" si="59"/>
        <v>603372.05274904717</v>
      </c>
      <c r="BE85" s="45">
        <f t="shared" si="60"/>
        <v>1984</v>
      </c>
      <c r="BF85" s="55">
        <f t="shared" si="61"/>
        <v>18340</v>
      </c>
      <c r="BG85" s="55">
        <f t="shared" si="62"/>
        <v>30498.75</v>
      </c>
      <c r="BH85" s="55">
        <f t="shared" si="63"/>
        <v>112295.87</v>
      </c>
      <c r="BI85" s="55">
        <f t="shared" si="64"/>
        <v>95453.29</v>
      </c>
      <c r="BJ85" s="55">
        <f t="shared" si="65"/>
        <v>27022.247999999996</v>
      </c>
      <c r="BK85" s="55">
        <f t="shared" si="66"/>
        <v>2665.6032</v>
      </c>
      <c r="BL85" s="55">
        <f t="shared" si="67"/>
        <v>13043.020400000001</v>
      </c>
      <c r="BM85" s="55">
        <f t="shared" si="68"/>
        <v>621420.19999999995</v>
      </c>
      <c r="BN85" s="55">
        <f t="shared" si="69"/>
        <v>15255.827664399094</v>
      </c>
      <c r="BO85" s="55"/>
      <c r="BP85" s="55"/>
      <c r="BQ85" s="55">
        <f t="shared" si="70"/>
        <v>935994.80926439899</v>
      </c>
      <c r="BS85" s="56">
        <f t="shared" si="71"/>
        <v>1534.8918420324762</v>
      </c>
      <c r="BT85" s="57">
        <f t="shared" si="72"/>
        <v>603.37205274904716</v>
      </c>
      <c r="BU85" s="58">
        <f t="shared" si="73"/>
        <v>935.99480926439901</v>
      </c>
      <c r="BW85" s="59">
        <f t="shared" si="74"/>
        <v>286.54130750000002</v>
      </c>
    </row>
    <row r="86" spans="1:75" x14ac:dyDescent="0.2">
      <c r="A86" s="48">
        <v>1985</v>
      </c>
      <c r="B86" s="49">
        <v>12387000</v>
      </c>
      <c r="C86" s="49">
        <v>58500</v>
      </c>
      <c r="D86" s="49">
        <v>0</v>
      </c>
      <c r="E86" s="49">
        <v>21700</v>
      </c>
      <c r="F86" s="49">
        <v>0</v>
      </c>
      <c r="G86" s="49">
        <v>3497900</v>
      </c>
      <c r="H86" s="49">
        <v>0</v>
      </c>
      <c r="I86" s="49">
        <v>0</v>
      </c>
      <c r="J86" s="49">
        <v>0</v>
      </c>
      <c r="K86" s="49">
        <v>6969900</v>
      </c>
      <c r="L86" s="49">
        <v>9530000</v>
      </c>
      <c r="M86" s="49">
        <v>0</v>
      </c>
      <c r="N86" s="49">
        <v>896900</v>
      </c>
      <c r="O86" s="49">
        <v>0</v>
      </c>
      <c r="P86" s="49">
        <v>62400</v>
      </c>
      <c r="Q86" s="49">
        <v>1264800</v>
      </c>
      <c r="R86" s="49">
        <v>125300</v>
      </c>
      <c r="S86" s="49">
        <v>2735700</v>
      </c>
      <c r="T86" s="49">
        <v>168800</v>
      </c>
      <c r="U86" s="49">
        <v>568900</v>
      </c>
      <c r="V86" s="49">
        <v>0</v>
      </c>
      <c r="W86" s="49">
        <v>1012000</v>
      </c>
      <c r="X86" s="49">
        <v>400000</v>
      </c>
      <c r="Y86" s="49">
        <v>61700</v>
      </c>
      <c r="Z86" s="49">
        <v>23428800</v>
      </c>
      <c r="AA86" s="49">
        <v>0</v>
      </c>
      <c r="AB86" s="49">
        <v>24252200</v>
      </c>
      <c r="AC86" s="50">
        <v>2993287.9818594102</v>
      </c>
      <c r="AE86" s="41">
        <f t="shared" si="38"/>
        <v>1985</v>
      </c>
      <c r="AF86" s="51">
        <f t="shared" si="39"/>
        <v>55660</v>
      </c>
      <c r="AG86" s="51">
        <f t="shared" si="40"/>
        <v>83638.8</v>
      </c>
      <c r="AH86" s="51">
        <f t="shared" si="41"/>
        <v>509296.2</v>
      </c>
      <c r="AI86" s="51">
        <f t="shared" si="42"/>
        <v>330421.53200000001</v>
      </c>
      <c r="AJ86" s="51">
        <f t="shared" si="43"/>
        <v>118572.88135593219</v>
      </c>
      <c r="AK86" s="51">
        <f t="shared" si="44"/>
        <v>10832.519</v>
      </c>
      <c r="AL86" s="51">
        <f t="shared" si="45"/>
        <v>39140.03</v>
      </c>
      <c r="AM86" s="51">
        <f t="shared" si="46"/>
        <v>465914.04</v>
      </c>
      <c r="AN86" s="52">
        <f t="shared" si="47"/>
        <v>9578.5215419501128</v>
      </c>
      <c r="AO86" s="41"/>
      <c r="AP86" s="41"/>
      <c r="AQ86" s="51">
        <f t="shared" si="48"/>
        <v>1623054.5238978823</v>
      </c>
      <c r="AR86" s="43">
        <f t="shared" si="49"/>
        <v>1985</v>
      </c>
      <c r="AS86" s="53">
        <f t="shared" si="50"/>
        <v>12144</v>
      </c>
      <c r="AT86" s="53">
        <f t="shared" si="51"/>
        <v>43561.875</v>
      </c>
      <c r="AU86" s="53">
        <f t="shared" si="52"/>
        <v>218269.8</v>
      </c>
      <c r="AV86" s="53">
        <f t="shared" si="53"/>
        <v>142365.28</v>
      </c>
      <c r="AW86" s="53">
        <f t="shared" si="54"/>
        <v>56016.120549760002</v>
      </c>
      <c r="AX86" s="53">
        <f t="shared" si="55"/>
        <v>2818.0003200000001</v>
      </c>
      <c r="AY86" s="53">
        <f t="shared" si="56"/>
        <v>15128.27836</v>
      </c>
      <c r="AZ86" s="53">
        <f t="shared" si="57"/>
        <v>149963.6</v>
      </c>
      <c r="BA86" s="54">
        <f t="shared" si="58"/>
        <v>3591.9455782312925</v>
      </c>
      <c r="BB86" s="43"/>
      <c r="BC86" s="43"/>
      <c r="BD86" s="53">
        <f t="shared" si="59"/>
        <v>643858.89980799123</v>
      </c>
      <c r="BE86" s="45">
        <f t="shared" si="60"/>
        <v>1985</v>
      </c>
      <c r="BF86" s="55">
        <f t="shared" si="61"/>
        <v>20240</v>
      </c>
      <c r="BG86" s="55">
        <f t="shared" si="62"/>
        <v>31364.55</v>
      </c>
      <c r="BH86" s="55">
        <f t="shared" si="63"/>
        <v>128536.66</v>
      </c>
      <c r="BI86" s="55">
        <f t="shared" si="64"/>
        <v>110230.72</v>
      </c>
      <c r="BJ86" s="55">
        <f t="shared" si="65"/>
        <v>27703.367999999995</v>
      </c>
      <c r="BK86" s="55">
        <f t="shared" si="66"/>
        <v>3579.7175999999999</v>
      </c>
      <c r="BL86" s="55">
        <f t="shared" si="67"/>
        <v>13226.988800000001</v>
      </c>
      <c r="BM86" s="55">
        <f t="shared" si="68"/>
        <v>574123.4</v>
      </c>
      <c r="BN86" s="55">
        <f t="shared" si="69"/>
        <v>16463.083900226757</v>
      </c>
      <c r="BO86" s="55"/>
      <c r="BP86" s="55"/>
      <c r="BQ86" s="55">
        <f t="shared" si="70"/>
        <v>925468.48830022686</v>
      </c>
      <c r="BS86" s="56">
        <f t="shared" si="71"/>
        <v>1623.0545238978823</v>
      </c>
      <c r="BT86" s="57">
        <f t="shared" si="72"/>
        <v>643.85889980799118</v>
      </c>
      <c r="BU86" s="58">
        <f t="shared" si="73"/>
        <v>925.46848830022691</v>
      </c>
      <c r="BW86" s="59">
        <f t="shared" si="74"/>
        <v>275.44977949999998</v>
      </c>
    </row>
    <row r="87" spans="1:75" x14ac:dyDescent="0.2">
      <c r="A87" s="48">
        <v>1986</v>
      </c>
      <c r="B87" s="49">
        <v>14568000</v>
      </c>
      <c r="C87" s="49">
        <v>41800</v>
      </c>
      <c r="D87" s="49">
        <v>0</v>
      </c>
      <c r="E87" s="49">
        <v>38600</v>
      </c>
      <c r="F87" s="49">
        <v>126100</v>
      </c>
      <c r="G87" s="49">
        <v>3713700</v>
      </c>
      <c r="H87" s="49">
        <v>0</v>
      </c>
      <c r="I87" s="49">
        <v>0</v>
      </c>
      <c r="J87" s="49">
        <v>0</v>
      </c>
      <c r="K87" s="49">
        <v>5911700</v>
      </c>
      <c r="L87" s="49">
        <v>8293700</v>
      </c>
      <c r="M87" s="49">
        <v>0</v>
      </c>
      <c r="N87" s="49">
        <v>990700</v>
      </c>
      <c r="O87" s="49">
        <v>0</v>
      </c>
      <c r="P87" s="49">
        <v>170500</v>
      </c>
      <c r="Q87" s="49">
        <v>884300</v>
      </c>
      <c r="R87" s="49">
        <v>226800</v>
      </c>
      <c r="S87" s="49">
        <v>3218400</v>
      </c>
      <c r="T87" s="49">
        <v>238900</v>
      </c>
      <c r="U87" s="49">
        <v>514600</v>
      </c>
      <c r="V87" s="49">
        <v>0</v>
      </c>
      <c r="W87" s="49">
        <v>959800</v>
      </c>
      <c r="X87" s="49">
        <v>945300</v>
      </c>
      <c r="Y87" s="49">
        <v>39900</v>
      </c>
      <c r="Z87" s="49">
        <v>30203000</v>
      </c>
      <c r="AA87" s="49">
        <v>0</v>
      </c>
      <c r="AB87" s="49">
        <v>31359300</v>
      </c>
      <c r="AC87" s="50">
        <v>2760816.3265306121</v>
      </c>
      <c r="AE87" s="41">
        <f t="shared" si="38"/>
        <v>1986</v>
      </c>
      <c r="AF87" s="51">
        <f t="shared" si="39"/>
        <v>52789</v>
      </c>
      <c r="AG87" s="51">
        <f t="shared" si="40"/>
        <v>70940.399999999994</v>
      </c>
      <c r="AH87" s="51">
        <f t="shared" si="41"/>
        <v>658545.30000000005</v>
      </c>
      <c r="AI87" s="51">
        <f t="shared" si="42"/>
        <v>373371.45199999999</v>
      </c>
      <c r="AJ87" s="51">
        <f t="shared" si="43"/>
        <v>125888.13559322033</v>
      </c>
      <c r="AK87" s="51">
        <f t="shared" si="44"/>
        <v>16654.948</v>
      </c>
      <c r="AL87" s="51">
        <f t="shared" si="45"/>
        <v>50894.55</v>
      </c>
      <c r="AM87" s="51">
        <f t="shared" si="46"/>
        <v>585060.32999999996</v>
      </c>
      <c r="AN87" s="52">
        <f t="shared" si="47"/>
        <v>8834.6122448979604</v>
      </c>
      <c r="AO87" s="41"/>
      <c r="AP87" s="41"/>
      <c r="AQ87" s="51">
        <f t="shared" si="48"/>
        <v>1942978.7278381186</v>
      </c>
      <c r="AR87" s="43">
        <f t="shared" si="49"/>
        <v>1986</v>
      </c>
      <c r="AS87" s="53">
        <f t="shared" si="50"/>
        <v>11517.6</v>
      </c>
      <c r="AT87" s="53">
        <f t="shared" si="51"/>
        <v>36948.125</v>
      </c>
      <c r="AU87" s="53">
        <f t="shared" si="52"/>
        <v>282233.7</v>
      </c>
      <c r="AV87" s="53">
        <f t="shared" si="53"/>
        <v>161016.80500000002</v>
      </c>
      <c r="AW87" s="53">
        <f t="shared" si="54"/>
        <v>59471.988017279997</v>
      </c>
      <c r="AX87" s="53">
        <f t="shared" si="55"/>
        <v>4301.8664600000002</v>
      </c>
      <c r="AY87" s="53">
        <f t="shared" si="56"/>
        <v>20720.460159999999</v>
      </c>
      <c r="AZ87" s="53">
        <f t="shared" si="57"/>
        <v>186937.17</v>
      </c>
      <c r="BA87" s="54">
        <f t="shared" si="58"/>
        <v>3312.979591836734</v>
      </c>
      <c r="BB87" s="43"/>
      <c r="BC87" s="43"/>
      <c r="BD87" s="53">
        <f t="shared" si="59"/>
        <v>766460.69422911678</v>
      </c>
      <c r="BE87" s="45">
        <f t="shared" si="60"/>
        <v>1986</v>
      </c>
      <c r="BF87" s="55">
        <f t="shared" si="61"/>
        <v>19196</v>
      </c>
      <c r="BG87" s="55">
        <f t="shared" si="62"/>
        <v>26602.65</v>
      </c>
      <c r="BH87" s="55">
        <f t="shared" si="63"/>
        <v>166204.29</v>
      </c>
      <c r="BI87" s="55">
        <f t="shared" si="64"/>
        <v>124995.55</v>
      </c>
      <c r="BJ87" s="55">
        <f t="shared" si="65"/>
        <v>29412.503999999997</v>
      </c>
      <c r="BK87" s="55">
        <f t="shared" si="66"/>
        <v>5393.2608000000009</v>
      </c>
      <c r="BL87" s="55">
        <f t="shared" si="67"/>
        <v>18156.2068</v>
      </c>
      <c r="BM87" s="55">
        <f t="shared" si="68"/>
        <v>725355.69</v>
      </c>
      <c r="BN87" s="55">
        <f t="shared" si="69"/>
        <v>15184.489795918365</v>
      </c>
      <c r="BO87" s="55"/>
      <c r="BP87" s="55"/>
      <c r="BQ87" s="55">
        <f t="shared" si="70"/>
        <v>1130500.6413959183</v>
      </c>
      <c r="BS87" s="56">
        <f t="shared" si="71"/>
        <v>1942.9787278381186</v>
      </c>
      <c r="BT87" s="57">
        <f t="shared" si="72"/>
        <v>766.46069422911683</v>
      </c>
      <c r="BU87" s="58">
        <f t="shared" si="73"/>
        <v>1130.5006413959184</v>
      </c>
      <c r="BW87" s="59">
        <f t="shared" si="74"/>
        <v>337.47392400000001</v>
      </c>
    </row>
    <row r="88" spans="1:75" x14ac:dyDescent="0.2">
      <c r="A88" s="48">
        <v>1987</v>
      </c>
      <c r="B88" s="49">
        <v>13916100</v>
      </c>
      <c r="C88" s="49">
        <v>110200</v>
      </c>
      <c r="D88" s="49">
        <v>0</v>
      </c>
      <c r="E88" s="49">
        <v>36100</v>
      </c>
      <c r="F88" s="49">
        <v>99600</v>
      </c>
      <c r="G88" s="49">
        <v>3719500</v>
      </c>
      <c r="H88" s="49">
        <v>0</v>
      </c>
      <c r="I88" s="49">
        <v>0</v>
      </c>
      <c r="J88" s="49">
        <v>0</v>
      </c>
      <c r="K88" s="49">
        <v>7064700</v>
      </c>
      <c r="L88" s="49">
        <v>8570600</v>
      </c>
      <c r="M88" s="49">
        <v>0</v>
      </c>
      <c r="N88" s="49">
        <v>701100</v>
      </c>
      <c r="O88" s="49">
        <v>0</v>
      </c>
      <c r="P88" s="49">
        <v>286500</v>
      </c>
      <c r="Q88" s="49">
        <v>883600</v>
      </c>
      <c r="R88" s="49">
        <v>132400</v>
      </c>
      <c r="S88" s="49">
        <v>2957200</v>
      </c>
      <c r="T88" s="49">
        <v>415000</v>
      </c>
      <c r="U88" s="49">
        <v>408900</v>
      </c>
      <c r="V88" s="49">
        <v>0</v>
      </c>
      <c r="W88" s="49">
        <v>1269700</v>
      </c>
      <c r="X88" s="49">
        <v>1007000</v>
      </c>
      <c r="Y88" s="49">
        <v>51800</v>
      </c>
      <c r="Z88" s="49">
        <v>30606500</v>
      </c>
      <c r="AA88" s="49">
        <v>0</v>
      </c>
      <c r="AB88" s="49">
        <v>25945300</v>
      </c>
      <c r="AC88" s="50">
        <v>3040861.6780045349</v>
      </c>
      <c r="AE88" s="41">
        <f t="shared" si="38"/>
        <v>1987</v>
      </c>
      <c r="AF88" s="51">
        <f t="shared" si="39"/>
        <v>69833.5</v>
      </c>
      <c r="AG88" s="51">
        <f t="shared" si="40"/>
        <v>84776.4</v>
      </c>
      <c r="AH88" s="51">
        <f t="shared" si="41"/>
        <v>544851.30000000005</v>
      </c>
      <c r="AI88" s="51">
        <f t="shared" si="42"/>
        <v>353370.61200000002</v>
      </c>
      <c r="AJ88" s="51">
        <f t="shared" si="43"/>
        <v>126084.74576271186</v>
      </c>
      <c r="AK88" s="51">
        <f t="shared" si="44"/>
        <v>29944.383999999998</v>
      </c>
      <c r="AL88" s="51">
        <f t="shared" si="45"/>
        <v>36575</v>
      </c>
      <c r="AM88" s="51">
        <f t="shared" si="46"/>
        <v>593524.29</v>
      </c>
      <c r="AN88" s="52">
        <f t="shared" si="47"/>
        <v>9730.7573696145118</v>
      </c>
      <c r="AO88" s="41"/>
      <c r="AP88" s="41"/>
      <c r="AQ88" s="51">
        <f t="shared" si="48"/>
        <v>1848690.9891323266</v>
      </c>
      <c r="AR88" s="43">
        <f t="shared" si="49"/>
        <v>1987</v>
      </c>
      <c r="AS88" s="53">
        <f t="shared" si="50"/>
        <v>15236.4</v>
      </c>
      <c r="AT88" s="53">
        <f t="shared" si="51"/>
        <v>44154.375</v>
      </c>
      <c r="AU88" s="53">
        <f t="shared" si="52"/>
        <v>233507.7</v>
      </c>
      <c r="AV88" s="53">
        <f t="shared" si="53"/>
        <v>152434.75000000003</v>
      </c>
      <c r="AW88" s="53">
        <f t="shared" si="54"/>
        <v>59564.870460799997</v>
      </c>
      <c r="AX88" s="53">
        <f t="shared" si="55"/>
        <v>7861.8310000000001</v>
      </c>
      <c r="AY88" s="53">
        <f t="shared" si="56"/>
        <v>14918.772879999999</v>
      </c>
      <c r="AZ88" s="53">
        <f t="shared" si="57"/>
        <v>189700.33499999999</v>
      </c>
      <c r="BA88" s="54">
        <f t="shared" si="58"/>
        <v>3649.0340136054419</v>
      </c>
      <c r="BB88" s="43"/>
      <c r="BC88" s="43"/>
      <c r="BD88" s="53">
        <f t="shared" si="59"/>
        <v>721028.06835440546</v>
      </c>
      <c r="BE88" s="45">
        <f t="shared" si="60"/>
        <v>1987</v>
      </c>
      <c r="BF88" s="55">
        <f t="shared" si="61"/>
        <v>25394</v>
      </c>
      <c r="BG88" s="55">
        <f t="shared" si="62"/>
        <v>31791.15</v>
      </c>
      <c r="BH88" s="55">
        <f t="shared" si="63"/>
        <v>137510.09</v>
      </c>
      <c r="BI88" s="55">
        <f t="shared" si="64"/>
        <v>118500.98</v>
      </c>
      <c r="BJ88" s="55">
        <f t="shared" si="65"/>
        <v>29458.439999999995</v>
      </c>
      <c r="BK88" s="55">
        <f t="shared" si="66"/>
        <v>9821.67</v>
      </c>
      <c r="BL88" s="55">
        <f t="shared" si="67"/>
        <v>14233.090400000001</v>
      </c>
      <c r="BM88" s="55">
        <f t="shared" si="68"/>
        <v>735660.72</v>
      </c>
      <c r="BN88" s="55">
        <f t="shared" si="69"/>
        <v>16724.739229024945</v>
      </c>
      <c r="BO88" s="55"/>
      <c r="BP88" s="55"/>
      <c r="BQ88" s="55">
        <f t="shared" si="70"/>
        <v>1119094.8796290248</v>
      </c>
      <c r="BS88" s="56">
        <f t="shared" si="71"/>
        <v>1848.6909891323266</v>
      </c>
      <c r="BT88" s="57">
        <f t="shared" si="72"/>
        <v>721.02806835440549</v>
      </c>
      <c r="BU88" s="58">
        <f t="shared" si="73"/>
        <v>1119.0948796290247</v>
      </c>
      <c r="BW88" s="59">
        <f t="shared" si="74"/>
        <v>364.85516699999994</v>
      </c>
    </row>
    <row r="89" spans="1:75" x14ac:dyDescent="0.2">
      <c r="A89" s="48">
        <v>1988</v>
      </c>
      <c r="B89" s="49">
        <v>10326100</v>
      </c>
      <c r="C89" s="49">
        <v>59000</v>
      </c>
      <c r="D89" s="49">
        <v>0</v>
      </c>
      <c r="E89" s="49">
        <v>22700</v>
      </c>
      <c r="F89" s="49">
        <v>59900</v>
      </c>
      <c r="G89" s="49">
        <v>4218300</v>
      </c>
      <c r="H89" s="49">
        <v>0</v>
      </c>
      <c r="I89" s="49">
        <v>0</v>
      </c>
      <c r="J89" s="49">
        <v>0</v>
      </c>
      <c r="K89" s="49">
        <v>5449500</v>
      </c>
      <c r="L89" s="49">
        <v>6573900</v>
      </c>
      <c r="M89" s="49">
        <v>0</v>
      </c>
      <c r="N89" s="49">
        <v>327600</v>
      </c>
      <c r="O89" s="49">
        <v>0</v>
      </c>
      <c r="P89" s="49">
        <v>58600</v>
      </c>
      <c r="Q89" s="49">
        <v>652400</v>
      </c>
      <c r="R89" s="49">
        <v>117400</v>
      </c>
      <c r="S89" s="49">
        <v>2941700</v>
      </c>
      <c r="T89" s="49">
        <v>319700</v>
      </c>
      <c r="U89" s="49">
        <v>277000</v>
      </c>
      <c r="V89" s="49">
        <v>0</v>
      </c>
      <c r="W89" s="49">
        <v>1152600</v>
      </c>
      <c r="X89" s="49">
        <v>771100</v>
      </c>
      <c r="Y89" s="49">
        <v>48500</v>
      </c>
      <c r="Z89" s="49">
        <v>28405900</v>
      </c>
      <c r="AA89" s="49">
        <v>0</v>
      </c>
      <c r="AB89" s="49">
        <v>15912700</v>
      </c>
      <c r="AC89" s="50">
        <v>2738185.941043084</v>
      </c>
      <c r="AE89" s="41">
        <f t="shared" si="38"/>
        <v>1988</v>
      </c>
      <c r="AF89" s="51">
        <f t="shared" si="39"/>
        <v>63393</v>
      </c>
      <c r="AG89" s="51">
        <f t="shared" si="40"/>
        <v>65394</v>
      </c>
      <c r="AH89" s="51">
        <f t="shared" si="41"/>
        <v>334166.7</v>
      </c>
      <c r="AI89" s="51">
        <f t="shared" si="42"/>
        <v>279660.70400000003</v>
      </c>
      <c r="AJ89" s="51">
        <f t="shared" si="43"/>
        <v>142993.22033898302</v>
      </c>
      <c r="AK89" s="51">
        <f t="shared" si="44"/>
        <v>16648.885999999999</v>
      </c>
      <c r="AL89" s="51">
        <f t="shared" si="45"/>
        <v>20731.41</v>
      </c>
      <c r="AM89" s="51">
        <f t="shared" si="46"/>
        <v>545466.18000000005</v>
      </c>
      <c r="AN89" s="52">
        <f t="shared" si="47"/>
        <v>8762.195011337868</v>
      </c>
      <c r="AO89" s="41"/>
      <c r="AP89" s="41"/>
      <c r="AQ89" s="51">
        <f t="shared" si="48"/>
        <v>1477216.2953503209</v>
      </c>
      <c r="AR89" s="43">
        <f t="shared" si="49"/>
        <v>1988</v>
      </c>
      <c r="AS89" s="53">
        <f t="shared" si="50"/>
        <v>13831.2</v>
      </c>
      <c r="AT89" s="53">
        <f t="shared" si="51"/>
        <v>34059.375</v>
      </c>
      <c r="AU89" s="53">
        <f t="shared" si="52"/>
        <v>143214.29999999999</v>
      </c>
      <c r="AV89" s="53">
        <f t="shared" si="53"/>
        <v>119443.01</v>
      </c>
      <c r="AW89" s="53">
        <f t="shared" si="54"/>
        <v>67552.760603520001</v>
      </c>
      <c r="AX89" s="53">
        <f t="shared" si="55"/>
        <v>4050.1135800000006</v>
      </c>
      <c r="AY89" s="53">
        <f t="shared" si="56"/>
        <v>8818.6548799999982</v>
      </c>
      <c r="AZ89" s="53">
        <f t="shared" si="57"/>
        <v>173852.16500000001</v>
      </c>
      <c r="BA89" s="54">
        <f t="shared" si="58"/>
        <v>3285.8231292517007</v>
      </c>
      <c r="BB89" s="43"/>
      <c r="BC89" s="43"/>
      <c r="BD89" s="53">
        <f t="shared" si="59"/>
        <v>568107.40219277167</v>
      </c>
      <c r="BE89" s="45">
        <f t="shared" si="60"/>
        <v>1988</v>
      </c>
      <c r="BF89" s="55">
        <f t="shared" si="61"/>
        <v>23052</v>
      </c>
      <c r="BG89" s="55">
        <f t="shared" si="62"/>
        <v>24522.75</v>
      </c>
      <c r="BH89" s="55">
        <f t="shared" si="63"/>
        <v>84337.31</v>
      </c>
      <c r="BI89" s="55">
        <f t="shared" si="64"/>
        <v>92174.52</v>
      </c>
      <c r="BJ89" s="55">
        <f t="shared" si="65"/>
        <v>33408.935999999994</v>
      </c>
      <c r="BK89" s="55">
        <f t="shared" si="66"/>
        <v>5320.0644000000002</v>
      </c>
      <c r="BL89" s="55">
        <f t="shared" si="67"/>
        <v>8638.1563999999998</v>
      </c>
      <c r="BM89" s="55">
        <f t="shared" si="68"/>
        <v>677659.13</v>
      </c>
      <c r="BN89" s="55">
        <f t="shared" si="69"/>
        <v>15060.022675736962</v>
      </c>
      <c r="BO89" s="55"/>
      <c r="BP89" s="55"/>
      <c r="BQ89" s="55">
        <f t="shared" si="70"/>
        <v>964172.88947573688</v>
      </c>
      <c r="BS89" s="56">
        <f t="shared" si="71"/>
        <v>1477.2162953503209</v>
      </c>
      <c r="BT89" s="57">
        <f t="shared" si="72"/>
        <v>568.1074021927717</v>
      </c>
      <c r="BU89" s="58">
        <f t="shared" si="73"/>
        <v>964.17288947573684</v>
      </c>
      <c r="BW89" s="59">
        <f t="shared" si="74"/>
        <v>331.63142799999997</v>
      </c>
    </row>
    <row r="90" spans="1:75" x14ac:dyDescent="0.2">
      <c r="A90" s="48">
        <v>1989</v>
      </c>
      <c r="B90" s="49">
        <v>11784100</v>
      </c>
      <c r="C90" s="49">
        <v>71200</v>
      </c>
      <c r="D90" s="49">
        <v>0</v>
      </c>
      <c r="E90" s="49">
        <v>18800</v>
      </c>
      <c r="F90" s="49">
        <v>115500</v>
      </c>
      <c r="G90" s="49">
        <v>3209200</v>
      </c>
      <c r="H90" s="49">
        <v>0</v>
      </c>
      <c r="I90" s="49">
        <v>0</v>
      </c>
      <c r="J90" s="49">
        <v>0</v>
      </c>
      <c r="K90" s="49">
        <v>6570900</v>
      </c>
      <c r="L90" s="49">
        <v>6700500</v>
      </c>
      <c r="M90" s="49">
        <v>0</v>
      </c>
      <c r="N90" s="49">
        <v>497900</v>
      </c>
      <c r="O90" s="49">
        <v>0</v>
      </c>
      <c r="P90" s="49">
        <v>96200</v>
      </c>
      <c r="Q90" s="49">
        <v>720000</v>
      </c>
      <c r="R90" s="49">
        <v>154800</v>
      </c>
      <c r="S90" s="49">
        <v>3265000</v>
      </c>
      <c r="T90" s="49">
        <v>234100</v>
      </c>
      <c r="U90" s="49">
        <v>806400</v>
      </c>
      <c r="V90" s="49">
        <v>0</v>
      </c>
      <c r="W90" s="49">
        <v>1218700</v>
      </c>
      <c r="X90" s="49">
        <v>828300</v>
      </c>
      <c r="Y90" s="49">
        <v>68200</v>
      </c>
      <c r="Z90" s="49">
        <v>30000800</v>
      </c>
      <c r="AA90" s="49">
        <v>0</v>
      </c>
      <c r="AB90" s="49">
        <v>24796200</v>
      </c>
      <c r="AC90" s="50">
        <v>2875827.664399093</v>
      </c>
      <c r="AE90" s="41">
        <f t="shared" si="38"/>
        <v>1989</v>
      </c>
      <c r="AF90" s="51">
        <f t="shared" si="39"/>
        <v>67028.5</v>
      </c>
      <c r="AG90" s="51">
        <f t="shared" si="40"/>
        <v>78850.8</v>
      </c>
      <c r="AH90" s="51">
        <f t="shared" si="41"/>
        <v>520720.2</v>
      </c>
      <c r="AI90" s="51">
        <f t="shared" si="42"/>
        <v>324164.08799999999</v>
      </c>
      <c r="AJ90" s="51">
        <f t="shared" si="43"/>
        <v>108786.44067796609</v>
      </c>
      <c r="AK90" s="51">
        <f t="shared" si="44"/>
        <v>14996.332</v>
      </c>
      <c r="AL90" s="51">
        <f t="shared" si="45"/>
        <v>30538.720000000001</v>
      </c>
      <c r="AM90" s="51">
        <f t="shared" si="46"/>
        <v>575146.59</v>
      </c>
      <c r="AN90" s="52">
        <f t="shared" si="47"/>
        <v>9202.6485260770969</v>
      </c>
      <c r="AO90" s="41"/>
      <c r="AP90" s="41"/>
      <c r="AQ90" s="51">
        <f t="shared" si="48"/>
        <v>1729434.3192040431</v>
      </c>
      <c r="AR90" s="43">
        <f t="shared" si="49"/>
        <v>1989</v>
      </c>
      <c r="AS90" s="53">
        <f t="shared" si="50"/>
        <v>14624.4</v>
      </c>
      <c r="AT90" s="53">
        <f t="shared" si="51"/>
        <v>41068.125</v>
      </c>
      <c r="AU90" s="53">
        <f t="shared" si="52"/>
        <v>223165.8</v>
      </c>
      <c r="AV90" s="53">
        <f t="shared" si="53"/>
        <v>139308.51</v>
      </c>
      <c r="AW90" s="53">
        <f t="shared" si="54"/>
        <v>51392.816852479998</v>
      </c>
      <c r="AX90" s="53">
        <f t="shared" si="55"/>
        <v>3878.54574</v>
      </c>
      <c r="AY90" s="53">
        <f t="shared" si="56"/>
        <v>12875.563759999999</v>
      </c>
      <c r="AZ90" s="53">
        <f t="shared" si="57"/>
        <v>183225.4</v>
      </c>
      <c r="BA90" s="54">
        <f t="shared" si="58"/>
        <v>3450.9931972789118</v>
      </c>
      <c r="BB90" s="43"/>
      <c r="BC90" s="43"/>
      <c r="BD90" s="53">
        <f t="shared" si="59"/>
        <v>672990.15454975888</v>
      </c>
      <c r="BE90" s="45">
        <f t="shared" si="60"/>
        <v>1989</v>
      </c>
      <c r="BF90" s="55">
        <f t="shared" si="61"/>
        <v>24374</v>
      </c>
      <c r="BG90" s="55">
        <f t="shared" si="62"/>
        <v>29569.05</v>
      </c>
      <c r="BH90" s="55">
        <f t="shared" si="63"/>
        <v>131419.85999999999</v>
      </c>
      <c r="BI90" s="55">
        <f t="shared" si="64"/>
        <v>107188.17</v>
      </c>
      <c r="BJ90" s="55">
        <f t="shared" si="65"/>
        <v>25416.863999999998</v>
      </c>
      <c r="BK90" s="55">
        <f t="shared" si="66"/>
        <v>4926.2772000000004</v>
      </c>
      <c r="BL90" s="55">
        <f t="shared" si="67"/>
        <v>11637.566800000001</v>
      </c>
      <c r="BM90" s="55">
        <f t="shared" si="68"/>
        <v>714810.25</v>
      </c>
      <c r="BN90" s="55">
        <f t="shared" si="69"/>
        <v>15817.052154195011</v>
      </c>
      <c r="BO90" s="55"/>
      <c r="BP90" s="55"/>
      <c r="BQ90" s="55">
        <f t="shared" si="70"/>
        <v>1065159.090154195</v>
      </c>
      <c r="BS90" s="56">
        <f t="shared" si="71"/>
        <v>1729.434319204043</v>
      </c>
      <c r="BT90" s="57">
        <f t="shared" si="72"/>
        <v>672.99015454975893</v>
      </c>
      <c r="BU90" s="58">
        <f t="shared" si="73"/>
        <v>1065.1590901541949</v>
      </c>
      <c r="BW90" s="59">
        <f t="shared" si="74"/>
        <v>349.03398600000003</v>
      </c>
    </row>
    <row r="91" spans="1:75" x14ac:dyDescent="0.2">
      <c r="A91" s="48">
        <v>1990</v>
      </c>
      <c r="B91" s="49">
        <v>13441400</v>
      </c>
      <c r="C91" s="49">
        <v>99800</v>
      </c>
      <c r="D91" s="49">
        <v>0</v>
      </c>
      <c r="E91" s="49">
        <v>30700</v>
      </c>
      <c r="F91" s="49">
        <v>172300</v>
      </c>
      <c r="G91" s="49">
        <v>3265900</v>
      </c>
      <c r="H91" s="49">
        <v>0</v>
      </c>
      <c r="I91" s="49">
        <v>0</v>
      </c>
      <c r="J91" s="49">
        <v>0</v>
      </c>
      <c r="K91" s="49">
        <v>7066600</v>
      </c>
      <c r="L91" s="49">
        <v>7018600</v>
      </c>
      <c r="M91" s="49">
        <v>0</v>
      </c>
      <c r="N91" s="49">
        <v>889000</v>
      </c>
      <c r="O91" s="49">
        <v>0</v>
      </c>
      <c r="P91" s="49">
        <v>213200</v>
      </c>
      <c r="Q91" s="49">
        <v>698300</v>
      </c>
      <c r="R91" s="49">
        <v>249500</v>
      </c>
      <c r="S91" s="49">
        <v>2692200</v>
      </c>
      <c r="T91" s="49">
        <v>264000</v>
      </c>
      <c r="U91" s="49">
        <v>599400</v>
      </c>
      <c r="V91" s="49">
        <v>0</v>
      </c>
      <c r="W91" s="49">
        <v>1262100</v>
      </c>
      <c r="X91" s="49">
        <v>941700</v>
      </c>
      <c r="Y91" s="49">
        <v>110300</v>
      </c>
      <c r="Z91" s="49">
        <v>32621900</v>
      </c>
      <c r="AA91" s="49">
        <v>0</v>
      </c>
      <c r="AB91" s="49">
        <v>32098300</v>
      </c>
      <c r="AC91" s="50">
        <v>3003854.8752834466</v>
      </c>
      <c r="AE91" s="41">
        <f t="shared" si="38"/>
        <v>1990</v>
      </c>
      <c r="AF91" s="51">
        <f t="shared" si="39"/>
        <v>69415.5</v>
      </c>
      <c r="AG91" s="51">
        <f t="shared" si="40"/>
        <v>84799.2</v>
      </c>
      <c r="AH91" s="51">
        <f t="shared" si="41"/>
        <v>674064.3</v>
      </c>
      <c r="AI91" s="51">
        <f t="shared" si="42"/>
        <v>337312.28399999999</v>
      </c>
      <c r="AJ91" s="51">
        <f t="shared" si="43"/>
        <v>110708.47457627118</v>
      </c>
      <c r="AK91" s="51">
        <f t="shared" si="44"/>
        <v>21157.266</v>
      </c>
      <c r="AL91" s="51">
        <f t="shared" si="45"/>
        <v>51147.37</v>
      </c>
      <c r="AM91" s="51">
        <f t="shared" si="46"/>
        <v>624353.31000000006</v>
      </c>
      <c r="AN91" s="52">
        <f t="shared" si="47"/>
        <v>9612.3356009070303</v>
      </c>
      <c r="AO91" s="41"/>
      <c r="AP91" s="41"/>
      <c r="AQ91" s="51">
        <f t="shared" si="48"/>
        <v>1982570.0401771783</v>
      </c>
      <c r="AR91" s="43">
        <f t="shared" si="49"/>
        <v>1990</v>
      </c>
      <c r="AS91" s="53">
        <f t="shared" si="50"/>
        <v>15145.2</v>
      </c>
      <c r="AT91" s="53">
        <f t="shared" si="51"/>
        <v>44166.25</v>
      </c>
      <c r="AU91" s="53">
        <f t="shared" si="52"/>
        <v>288884.7</v>
      </c>
      <c r="AV91" s="53">
        <f t="shared" si="53"/>
        <v>146140.52500000002</v>
      </c>
      <c r="AW91" s="53">
        <f t="shared" si="54"/>
        <v>52300.822808960002</v>
      </c>
      <c r="AX91" s="53">
        <f t="shared" si="55"/>
        <v>5706.0495999999994</v>
      </c>
      <c r="AY91" s="53">
        <f t="shared" si="56"/>
        <v>21227.149399999998</v>
      </c>
      <c r="AZ91" s="53">
        <f t="shared" si="57"/>
        <v>198805.685</v>
      </c>
      <c r="BA91" s="54">
        <f t="shared" si="58"/>
        <v>3604.6258503401359</v>
      </c>
      <c r="BB91" s="43"/>
      <c r="BC91" s="43"/>
      <c r="BD91" s="53">
        <f t="shared" si="59"/>
        <v>775981.00765930023</v>
      </c>
      <c r="BE91" s="45">
        <f t="shared" si="60"/>
        <v>1990</v>
      </c>
      <c r="BF91" s="55">
        <f t="shared" si="61"/>
        <v>25242</v>
      </c>
      <c r="BG91" s="55">
        <f t="shared" si="62"/>
        <v>31799.7</v>
      </c>
      <c r="BH91" s="55">
        <f t="shared" si="63"/>
        <v>170120.99</v>
      </c>
      <c r="BI91" s="55">
        <f t="shared" si="64"/>
        <v>113637.35</v>
      </c>
      <c r="BJ91" s="55">
        <f t="shared" si="65"/>
        <v>25865.927999999996</v>
      </c>
      <c r="BK91" s="55">
        <f t="shared" si="66"/>
        <v>7048.08</v>
      </c>
      <c r="BL91" s="55">
        <f t="shared" si="67"/>
        <v>18149.734</v>
      </c>
      <c r="BM91" s="55">
        <f t="shared" si="68"/>
        <v>776272.52</v>
      </c>
      <c r="BN91" s="55">
        <f t="shared" si="69"/>
        <v>16521.201814058957</v>
      </c>
      <c r="BO91" s="55"/>
      <c r="BP91" s="55"/>
      <c r="BQ91" s="55">
        <f t="shared" si="70"/>
        <v>1184657.5038140591</v>
      </c>
      <c r="BS91" s="56">
        <f t="shared" si="71"/>
        <v>1982.5700401771783</v>
      </c>
      <c r="BT91" s="57">
        <f t="shared" si="72"/>
        <v>775.98100765930019</v>
      </c>
      <c r="BU91" s="58">
        <f t="shared" si="73"/>
        <v>1184.6575038140591</v>
      </c>
      <c r="BW91" s="59">
        <f t="shared" si="74"/>
        <v>378.48451800000004</v>
      </c>
    </row>
    <row r="92" spans="1:75" x14ac:dyDescent="0.2">
      <c r="A92" s="48">
        <v>1991</v>
      </c>
      <c r="B92" s="49">
        <v>11617300</v>
      </c>
      <c r="C92" s="49">
        <v>0</v>
      </c>
      <c r="D92" s="49">
        <v>0</v>
      </c>
      <c r="E92" s="49">
        <v>23300</v>
      </c>
      <c r="F92" s="49">
        <v>100300</v>
      </c>
      <c r="G92" s="49">
        <v>4224200</v>
      </c>
      <c r="H92" s="49">
        <v>0</v>
      </c>
      <c r="I92" s="49">
        <v>0</v>
      </c>
      <c r="J92" s="49">
        <v>0</v>
      </c>
      <c r="K92" s="49">
        <v>7412500</v>
      </c>
      <c r="L92" s="49">
        <v>5536600</v>
      </c>
      <c r="M92" s="49">
        <v>18800</v>
      </c>
      <c r="N92" s="49">
        <v>635000</v>
      </c>
      <c r="O92" s="49">
        <v>0</v>
      </c>
      <c r="P92" s="49">
        <v>342800</v>
      </c>
      <c r="Q92" s="49">
        <v>618100</v>
      </c>
      <c r="R92" s="49">
        <v>121100</v>
      </c>
      <c r="S92" s="49">
        <v>1793900</v>
      </c>
      <c r="T92" s="49">
        <v>409700</v>
      </c>
      <c r="U92" s="49">
        <v>338700</v>
      </c>
      <c r="V92" s="49">
        <v>0</v>
      </c>
      <c r="W92" s="49">
        <v>1459900</v>
      </c>
      <c r="X92" s="49">
        <v>1085000</v>
      </c>
      <c r="Y92" s="49">
        <v>134600</v>
      </c>
      <c r="Z92" s="49">
        <v>29192400</v>
      </c>
      <c r="AA92" s="49">
        <v>2400</v>
      </c>
      <c r="AB92" s="49">
        <v>31945600</v>
      </c>
      <c r="AC92" s="50">
        <v>2828888.888888889</v>
      </c>
      <c r="AE92" s="41">
        <f t="shared" si="38"/>
        <v>1991</v>
      </c>
      <c r="AF92" s="51">
        <f t="shared" si="39"/>
        <v>80294.5</v>
      </c>
      <c r="AG92" s="51">
        <f t="shared" si="40"/>
        <v>88950</v>
      </c>
      <c r="AH92" s="51">
        <f t="shared" si="41"/>
        <v>670857.6</v>
      </c>
      <c r="AI92" s="51">
        <f t="shared" si="42"/>
        <v>276267.76799999998</v>
      </c>
      <c r="AJ92" s="51">
        <f t="shared" si="43"/>
        <v>143193.22033898302</v>
      </c>
      <c r="AK92" s="51">
        <f t="shared" si="44"/>
        <v>28433.975999999999</v>
      </c>
      <c r="AL92" s="51">
        <f t="shared" si="45"/>
        <v>35819.07</v>
      </c>
      <c r="AM92" s="51">
        <f t="shared" si="46"/>
        <v>555813.66</v>
      </c>
      <c r="AN92" s="52">
        <f t="shared" si="47"/>
        <v>9052.4444444444453</v>
      </c>
      <c r="AO92" s="41"/>
      <c r="AP92" s="41"/>
      <c r="AQ92" s="51">
        <f t="shared" si="48"/>
        <v>1888682.2387834275</v>
      </c>
      <c r="AR92" s="43">
        <f t="shared" si="49"/>
        <v>1991</v>
      </c>
      <c r="AS92" s="53">
        <f t="shared" si="50"/>
        <v>17518.8</v>
      </c>
      <c r="AT92" s="53">
        <f t="shared" si="51"/>
        <v>46328.125</v>
      </c>
      <c r="AU92" s="53">
        <f t="shared" si="52"/>
        <v>287510.40000000002</v>
      </c>
      <c r="AV92" s="53">
        <f t="shared" si="53"/>
        <v>120294.80500000002</v>
      </c>
      <c r="AW92" s="53">
        <f t="shared" si="54"/>
        <v>67647.244468479999</v>
      </c>
      <c r="AX92" s="53">
        <f t="shared" si="55"/>
        <v>7145.1795800000009</v>
      </c>
      <c r="AY92" s="53">
        <f t="shared" si="56"/>
        <v>14713.37132</v>
      </c>
      <c r="AZ92" s="53">
        <f t="shared" si="57"/>
        <v>176714.86</v>
      </c>
      <c r="BA92" s="54">
        <f t="shared" si="58"/>
        <v>3394.6666666666665</v>
      </c>
      <c r="BB92" s="43"/>
      <c r="BC92" s="43"/>
      <c r="BD92" s="53">
        <f t="shared" si="59"/>
        <v>741267.45203514665</v>
      </c>
      <c r="BE92" s="45">
        <f t="shared" si="60"/>
        <v>1991</v>
      </c>
      <c r="BF92" s="55">
        <f t="shared" si="61"/>
        <v>29198</v>
      </c>
      <c r="BG92" s="55">
        <f t="shared" si="62"/>
        <v>33356.25</v>
      </c>
      <c r="BH92" s="55">
        <f t="shared" si="63"/>
        <v>169311.68</v>
      </c>
      <c r="BI92" s="55">
        <f t="shared" si="64"/>
        <v>94190</v>
      </c>
      <c r="BJ92" s="55">
        <f t="shared" si="65"/>
        <v>33455.663999999997</v>
      </c>
      <c r="BK92" s="55">
        <f t="shared" si="66"/>
        <v>8990.2363999999998</v>
      </c>
      <c r="BL92" s="55">
        <f t="shared" si="67"/>
        <v>14317.829599999999</v>
      </c>
      <c r="BM92" s="55">
        <f t="shared" si="68"/>
        <v>691910.62</v>
      </c>
      <c r="BN92" s="55">
        <f t="shared" si="69"/>
        <v>15558.888888888891</v>
      </c>
      <c r="BO92" s="55"/>
      <c r="BP92" s="55"/>
      <c r="BQ92" s="55">
        <f t="shared" si="70"/>
        <v>1090289.168888889</v>
      </c>
      <c r="BS92" s="56">
        <f t="shared" si="71"/>
        <v>1888.6822387834275</v>
      </c>
      <c r="BT92" s="57">
        <f t="shared" si="72"/>
        <v>741.26745203514668</v>
      </c>
      <c r="BU92" s="58">
        <f t="shared" si="73"/>
        <v>1090.289168888889</v>
      </c>
      <c r="BW92" s="59">
        <f t="shared" si="74"/>
        <v>361.62194800000003</v>
      </c>
    </row>
    <row r="93" spans="1:75" x14ac:dyDescent="0.2">
      <c r="A93" s="48">
        <v>1992</v>
      </c>
      <c r="B93" s="49">
        <v>11031500</v>
      </c>
      <c r="C93" s="49">
        <v>73200</v>
      </c>
      <c r="D93" s="49">
        <v>0</v>
      </c>
      <c r="E93" s="49">
        <v>10750</v>
      </c>
      <c r="F93" s="49">
        <v>124100</v>
      </c>
      <c r="G93" s="49">
        <v>3872400</v>
      </c>
      <c r="H93" s="49">
        <v>0</v>
      </c>
      <c r="I93" s="49">
        <v>0</v>
      </c>
      <c r="J93" s="49">
        <v>0</v>
      </c>
      <c r="K93" s="49">
        <v>4882600</v>
      </c>
      <c r="L93" s="49">
        <v>5273800</v>
      </c>
      <c r="M93" s="49">
        <v>11200</v>
      </c>
      <c r="N93" s="49">
        <v>336600</v>
      </c>
      <c r="O93" s="49">
        <v>0</v>
      </c>
      <c r="P93" s="49">
        <v>349000</v>
      </c>
      <c r="Q93" s="49">
        <v>604100</v>
      </c>
      <c r="R93" s="49">
        <v>133300</v>
      </c>
      <c r="S93" s="49">
        <v>2828500</v>
      </c>
      <c r="T93" s="49">
        <v>504800</v>
      </c>
      <c r="U93" s="49">
        <v>281100</v>
      </c>
      <c r="V93" s="49">
        <v>0</v>
      </c>
      <c r="W93" s="49">
        <v>1453300</v>
      </c>
      <c r="X93" s="49">
        <v>775700</v>
      </c>
      <c r="Y93" s="49">
        <v>64800</v>
      </c>
      <c r="Z93" s="49">
        <v>27694600</v>
      </c>
      <c r="AA93" s="49">
        <v>2800</v>
      </c>
      <c r="AB93" s="49">
        <v>29877200</v>
      </c>
      <c r="AC93" s="50">
        <v>3606712.0181405894</v>
      </c>
      <c r="AE93" s="41">
        <f t="shared" si="38"/>
        <v>1992</v>
      </c>
      <c r="AF93" s="51">
        <f t="shared" si="39"/>
        <v>79931.5</v>
      </c>
      <c r="AG93" s="51">
        <f t="shared" si="40"/>
        <v>58591.199999999997</v>
      </c>
      <c r="AH93" s="51">
        <f t="shared" si="41"/>
        <v>627421.19999999995</v>
      </c>
      <c r="AI93" s="51">
        <f t="shared" si="42"/>
        <v>289072.90399999998</v>
      </c>
      <c r="AJ93" s="51">
        <f t="shared" si="43"/>
        <v>131267.79661016946</v>
      </c>
      <c r="AK93" s="51">
        <f t="shared" si="44"/>
        <v>34699.648000000001</v>
      </c>
      <c r="AL93" s="51">
        <f t="shared" si="45"/>
        <v>24002.575000000001</v>
      </c>
      <c r="AM93" s="51">
        <f t="shared" si="46"/>
        <v>527379</v>
      </c>
      <c r="AN93" s="52">
        <f t="shared" si="47"/>
        <v>11541.478458049885</v>
      </c>
      <c r="AO93" s="41"/>
      <c r="AP93" s="41"/>
      <c r="AQ93" s="51">
        <f t="shared" si="48"/>
        <v>1783907.3020682195</v>
      </c>
      <c r="AR93" s="43">
        <f t="shared" si="49"/>
        <v>1992</v>
      </c>
      <c r="AS93" s="53">
        <f t="shared" si="50"/>
        <v>17439.599999999999</v>
      </c>
      <c r="AT93" s="53">
        <f t="shared" si="51"/>
        <v>30516.25</v>
      </c>
      <c r="AU93" s="53">
        <f t="shared" si="52"/>
        <v>268894.8</v>
      </c>
      <c r="AV93" s="53">
        <f t="shared" si="53"/>
        <v>123948.92500000002</v>
      </c>
      <c r="AW93" s="53">
        <f t="shared" si="54"/>
        <v>62013.443842560002</v>
      </c>
      <c r="AX93" s="53">
        <f t="shared" si="55"/>
        <v>8884.75072</v>
      </c>
      <c r="AY93" s="53">
        <f t="shared" si="56"/>
        <v>10397.632960000001</v>
      </c>
      <c r="AZ93" s="53">
        <f t="shared" si="57"/>
        <v>167682.03</v>
      </c>
      <c r="BA93" s="54">
        <f t="shared" si="58"/>
        <v>4328.0544217687075</v>
      </c>
      <c r="BB93" s="43"/>
      <c r="BC93" s="43"/>
      <c r="BD93" s="53">
        <f t="shared" si="59"/>
        <v>694105.48694432876</v>
      </c>
      <c r="BE93" s="45">
        <f t="shared" si="60"/>
        <v>1992</v>
      </c>
      <c r="BF93" s="55">
        <f t="shared" si="61"/>
        <v>29066</v>
      </c>
      <c r="BG93" s="55">
        <f t="shared" si="62"/>
        <v>21971.7</v>
      </c>
      <c r="BH93" s="55">
        <f t="shared" si="63"/>
        <v>158349.16</v>
      </c>
      <c r="BI93" s="55">
        <f t="shared" si="64"/>
        <v>95966.48</v>
      </c>
      <c r="BJ93" s="55">
        <f t="shared" si="65"/>
        <v>30669.407999999996</v>
      </c>
      <c r="BK93" s="55">
        <f t="shared" si="66"/>
        <v>11182.285600000001</v>
      </c>
      <c r="BL93" s="55">
        <f t="shared" si="67"/>
        <v>9436.2648000000008</v>
      </c>
      <c r="BM93" s="55">
        <f t="shared" si="68"/>
        <v>656488.86</v>
      </c>
      <c r="BN93" s="55">
        <f t="shared" si="69"/>
        <v>19836.916099773243</v>
      </c>
      <c r="BO93" s="55"/>
      <c r="BP93" s="55"/>
      <c r="BQ93" s="55">
        <f t="shared" si="70"/>
        <v>1032967.0744997732</v>
      </c>
      <c r="BS93" s="56">
        <f t="shared" si="71"/>
        <v>1783.9073020682195</v>
      </c>
      <c r="BT93" s="57">
        <f t="shared" si="72"/>
        <v>694.10548694432873</v>
      </c>
      <c r="BU93" s="58">
        <f t="shared" si="73"/>
        <v>1032.9670744997732</v>
      </c>
      <c r="BW93" s="59">
        <f t="shared" si="74"/>
        <v>350.686914</v>
      </c>
    </row>
    <row r="94" spans="1:75" x14ac:dyDescent="0.2">
      <c r="A94" s="48">
        <v>1993</v>
      </c>
      <c r="B94" s="49">
        <v>12972100</v>
      </c>
      <c r="C94" s="49">
        <v>130800</v>
      </c>
      <c r="D94" s="49">
        <v>0</v>
      </c>
      <c r="E94" s="49">
        <v>7500</v>
      </c>
      <c r="F94" s="49">
        <v>127800</v>
      </c>
      <c r="G94" s="49">
        <v>5524900</v>
      </c>
      <c r="H94" s="49">
        <v>0</v>
      </c>
      <c r="I94" s="49">
        <v>0</v>
      </c>
      <c r="J94" s="49">
        <v>0</v>
      </c>
      <c r="K94" s="49">
        <v>6755200</v>
      </c>
      <c r="L94" s="49">
        <v>5248800</v>
      </c>
      <c r="M94" s="49">
        <v>5200</v>
      </c>
      <c r="N94" s="49">
        <v>627400</v>
      </c>
      <c r="O94" s="49">
        <v>0</v>
      </c>
      <c r="P94" s="49">
        <v>348700</v>
      </c>
      <c r="Q94" s="49">
        <v>712100</v>
      </c>
      <c r="R94" s="49">
        <v>215900</v>
      </c>
      <c r="S94" s="49">
        <v>3556800</v>
      </c>
      <c r="T94" s="49">
        <v>970200</v>
      </c>
      <c r="U94" s="49">
        <v>318600</v>
      </c>
      <c r="V94" s="49">
        <v>500</v>
      </c>
      <c r="W94" s="49">
        <v>1944900</v>
      </c>
      <c r="X94" s="49">
        <v>782900</v>
      </c>
      <c r="Y94" s="49">
        <v>78500</v>
      </c>
      <c r="Z94" s="49">
        <v>29703700</v>
      </c>
      <c r="AA94" s="49">
        <v>31100</v>
      </c>
      <c r="AB94" s="49">
        <v>27225900</v>
      </c>
      <c r="AC94" s="50">
        <v>3315283.446712018</v>
      </c>
      <c r="AE94" s="41">
        <f t="shared" si="38"/>
        <v>1993</v>
      </c>
      <c r="AF94" s="51">
        <f t="shared" si="39"/>
        <v>106969.5</v>
      </c>
      <c r="AG94" s="51">
        <f t="shared" si="40"/>
        <v>81062.399999999994</v>
      </c>
      <c r="AH94" s="51">
        <f t="shared" si="41"/>
        <v>571743.9</v>
      </c>
      <c r="AI94" s="51">
        <f t="shared" si="42"/>
        <v>345849.83199999999</v>
      </c>
      <c r="AJ94" s="51">
        <f t="shared" si="43"/>
        <v>187284.74576271183</v>
      </c>
      <c r="AK94" s="51">
        <f t="shared" si="44"/>
        <v>54795.182000000001</v>
      </c>
      <c r="AL94" s="51">
        <f t="shared" si="45"/>
        <v>37910.654000000002</v>
      </c>
      <c r="AM94" s="51">
        <f t="shared" si="46"/>
        <v>564048.03</v>
      </c>
      <c r="AN94" s="52">
        <f t="shared" si="47"/>
        <v>10608.907029478458</v>
      </c>
      <c r="AO94" s="41"/>
      <c r="AP94" s="41"/>
      <c r="AQ94" s="51">
        <f t="shared" si="48"/>
        <v>1960273.1507921903</v>
      </c>
      <c r="AR94" s="43">
        <f t="shared" si="49"/>
        <v>1993</v>
      </c>
      <c r="AS94" s="53">
        <f t="shared" si="50"/>
        <v>23338.799999999999</v>
      </c>
      <c r="AT94" s="53">
        <f t="shared" si="51"/>
        <v>42220</v>
      </c>
      <c r="AU94" s="53">
        <f t="shared" si="52"/>
        <v>245033.1</v>
      </c>
      <c r="AV94" s="53">
        <f t="shared" si="53"/>
        <v>147964.69500000001</v>
      </c>
      <c r="AW94" s="53">
        <f t="shared" si="54"/>
        <v>88476.933138559994</v>
      </c>
      <c r="AX94" s="53">
        <f t="shared" si="55"/>
        <v>13473.564280000001</v>
      </c>
      <c r="AY94" s="53">
        <f t="shared" si="56"/>
        <v>15943.48688</v>
      </c>
      <c r="AZ94" s="53">
        <f t="shared" si="57"/>
        <v>179194.35500000001</v>
      </c>
      <c r="BA94" s="54">
        <f t="shared" si="58"/>
        <v>3978.3401360544212</v>
      </c>
      <c r="BB94" s="43"/>
      <c r="BC94" s="43"/>
      <c r="BD94" s="53">
        <f t="shared" si="59"/>
        <v>759623.27443461446</v>
      </c>
      <c r="BE94" s="45">
        <f t="shared" si="60"/>
        <v>1993</v>
      </c>
      <c r="BF94" s="55">
        <f t="shared" si="61"/>
        <v>38898</v>
      </c>
      <c r="BG94" s="55">
        <f t="shared" si="62"/>
        <v>30398.400000000001</v>
      </c>
      <c r="BH94" s="55">
        <f t="shared" si="63"/>
        <v>144297.26999999999</v>
      </c>
      <c r="BI94" s="55">
        <f t="shared" si="64"/>
        <v>114307.77</v>
      </c>
      <c r="BJ94" s="55">
        <f t="shared" si="65"/>
        <v>43757.207999999991</v>
      </c>
      <c r="BK94" s="55">
        <f t="shared" si="66"/>
        <v>17445.3364</v>
      </c>
      <c r="BL94" s="55">
        <f t="shared" si="67"/>
        <v>13517.8624</v>
      </c>
      <c r="BM94" s="55">
        <f t="shared" si="68"/>
        <v>702605.66</v>
      </c>
      <c r="BN94" s="55">
        <f t="shared" si="69"/>
        <v>18234.058956916098</v>
      </c>
      <c r="BO94" s="55"/>
      <c r="BP94" s="55"/>
      <c r="BQ94" s="55">
        <f t="shared" si="70"/>
        <v>1123461.5657569163</v>
      </c>
      <c r="BS94" s="56">
        <f t="shared" si="71"/>
        <v>1960.2731507921903</v>
      </c>
      <c r="BT94" s="57">
        <f t="shared" si="72"/>
        <v>759.62327443461447</v>
      </c>
      <c r="BU94" s="58">
        <f t="shared" si="73"/>
        <v>1123.4615657569163</v>
      </c>
      <c r="BW94" s="59">
        <f t="shared" si="74"/>
        <v>406.15594599999997</v>
      </c>
    </row>
    <row r="95" spans="1:75" x14ac:dyDescent="0.2">
      <c r="A95" s="48">
        <v>1994</v>
      </c>
      <c r="B95" s="49">
        <v>11692000</v>
      </c>
      <c r="C95" s="49">
        <v>170700</v>
      </c>
      <c r="D95" s="49">
        <v>0</v>
      </c>
      <c r="E95" s="49">
        <v>12400</v>
      </c>
      <c r="F95" s="49">
        <v>240400</v>
      </c>
      <c r="G95" s="49">
        <v>7232500</v>
      </c>
      <c r="H95" s="49">
        <v>0</v>
      </c>
      <c r="I95" s="49">
        <v>0</v>
      </c>
      <c r="J95" s="49">
        <v>0</v>
      </c>
      <c r="K95" s="49">
        <v>7189900</v>
      </c>
      <c r="L95" s="49">
        <v>4743800</v>
      </c>
      <c r="M95" s="49">
        <v>6800</v>
      </c>
      <c r="N95" s="49">
        <v>967700</v>
      </c>
      <c r="O95" s="49">
        <v>0</v>
      </c>
      <c r="P95" s="49">
        <v>450400</v>
      </c>
      <c r="Q95" s="49">
        <v>630900</v>
      </c>
      <c r="R95" s="49">
        <v>319300</v>
      </c>
      <c r="S95" s="49">
        <v>3640500</v>
      </c>
      <c r="T95" s="49">
        <v>1441000</v>
      </c>
      <c r="U95" s="49">
        <v>399700</v>
      </c>
      <c r="V95" s="49">
        <v>1100</v>
      </c>
      <c r="W95" s="49">
        <v>2253700</v>
      </c>
      <c r="X95" s="49">
        <v>1091300</v>
      </c>
      <c r="Y95" s="49">
        <v>117000</v>
      </c>
      <c r="Z95" s="49">
        <v>31141300</v>
      </c>
      <c r="AA95" s="49">
        <v>40700</v>
      </c>
      <c r="AB95" s="49">
        <v>22919500</v>
      </c>
      <c r="AC95" s="50">
        <v>3676553.2879818594</v>
      </c>
      <c r="AE95" s="41">
        <f t="shared" si="38"/>
        <v>1994</v>
      </c>
      <c r="AF95" s="51">
        <f t="shared" si="39"/>
        <v>123953.5</v>
      </c>
      <c r="AG95" s="51">
        <f t="shared" si="40"/>
        <v>86278.8</v>
      </c>
      <c r="AH95" s="51">
        <f t="shared" si="41"/>
        <v>481309.5</v>
      </c>
      <c r="AI95" s="51">
        <f t="shared" si="42"/>
        <v>323945.31599999999</v>
      </c>
      <c r="AJ95" s="51">
        <f t="shared" si="43"/>
        <v>245169.49152542371</v>
      </c>
      <c r="AK95" s="51">
        <f t="shared" si="44"/>
        <v>78220.349000000002</v>
      </c>
      <c r="AL95" s="51">
        <f t="shared" si="45"/>
        <v>59054.1368</v>
      </c>
      <c r="AM95" s="51">
        <f t="shared" si="46"/>
        <v>588386.61</v>
      </c>
      <c r="AN95" s="52">
        <f t="shared" si="47"/>
        <v>11764.970521541951</v>
      </c>
      <c r="AO95" s="41"/>
      <c r="AP95" s="41"/>
      <c r="AQ95" s="51">
        <f t="shared" si="48"/>
        <v>1998082.6738469654</v>
      </c>
      <c r="AR95" s="43">
        <f t="shared" si="49"/>
        <v>1994</v>
      </c>
      <c r="AS95" s="53">
        <f t="shared" si="50"/>
        <v>27044.400000000001</v>
      </c>
      <c r="AT95" s="53">
        <f t="shared" si="51"/>
        <v>44936.875</v>
      </c>
      <c r="AU95" s="53">
        <f t="shared" si="52"/>
        <v>206275.5</v>
      </c>
      <c r="AV95" s="53">
        <f t="shared" si="53"/>
        <v>138138.38500000001</v>
      </c>
      <c r="AW95" s="53">
        <f t="shared" si="54"/>
        <v>115822.80564800001</v>
      </c>
      <c r="AX95" s="53">
        <f t="shared" si="55"/>
        <v>19001.097400000002</v>
      </c>
      <c r="AY95" s="53">
        <f t="shared" si="56"/>
        <v>24863.363519999999</v>
      </c>
      <c r="AZ95" s="53">
        <f t="shared" si="57"/>
        <v>186652.55499999999</v>
      </c>
      <c r="BA95" s="54">
        <f t="shared" si="58"/>
        <v>4411.8639455782313</v>
      </c>
      <c r="BB95" s="43"/>
      <c r="BC95" s="43"/>
      <c r="BD95" s="53">
        <f t="shared" si="59"/>
        <v>767146.84551357827</v>
      </c>
      <c r="BE95" s="45">
        <f t="shared" si="60"/>
        <v>1994</v>
      </c>
      <c r="BF95" s="55">
        <f t="shared" si="61"/>
        <v>45074</v>
      </c>
      <c r="BG95" s="55">
        <f t="shared" si="62"/>
        <v>32354.55</v>
      </c>
      <c r="BH95" s="55">
        <f t="shared" si="63"/>
        <v>121473.35</v>
      </c>
      <c r="BI95" s="55">
        <f t="shared" si="64"/>
        <v>106212.22</v>
      </c>
      <c r="BJ95" s="55">
        <f t="shared" si="65"/>
        <v>57281.399999999994</v>
      </c>
      <c r="BK95" s="55">
        <f t="shared" si="66"/>
        <v>24771.896000000001</v>
      </c>
      <c r="BL95" s="55">
        <f t="shared" si="67"/>
        <v>20619.003200000003</v>
      </c>
      <c r="BM95" s="55">
        <f t="shared" si="68"/>
        <v>733801.96</v>
      </c>
      <c r="BN95" s="55">
        <f t="shared" si="69"/>
        <v>20221.043083900229</v>
      </c>
      <c r="BO95" s="55"/>
      <c r="BP95" s="55"/>
      <c r="BQ95" s="55">
        <f t="shared" si="70"/>
        <v>1161809.4222839</v>
      </c>
      <c r="BS95" s="56">
        <f t="shared" si="71"/>
        <v>1998.0826738469655</v>
      </c>
      <c r="BT95" s="57">
        <f t="shared" si="72"/>
        <v>767.14684551357823</v>
      </c>
      <c r="BU95" s="58">
        <f t="shared" si="73"/>
        <v>1161.8094222838999</v>
      </c>
      <c r="BW95" s="59">
        <f t="shared" si="74"/>
        <v>448.00656949999996</v>
      </c>
    </row>
    <row r="96" spans="1:75" x14ac:dyDescent="0.2">
      <c r="A96" s="48">
        <v>1995</v>
      </c>
      <c r="B96" s="49">
        <v>13032500</v>
      </c>
      <c r="C96" s="49">
        <v>203100</v>
      </c>
      <c r="D96" s="49">
        <v>0</v>
      </c>
      <c r="E96" s="49">
        <v>21200</v>
      </c>
      <c r="F96" s="49">
        <v>154600</v>
      </c>
      <c r="G96" s="49">
        <v>6434200</v>
      </c>
      <c r="H96" s="49">
        <v>0</v>
      </c>
      <c r="I96" s="49">
        <v>0</v>
      </c>
      <c r="J96" s="49">
        <v>0</v>
      </c>
      <c r="K96" s="49">
        <v>7280900</v>
      </c>
      <c r="L96" s="49">
        <v>4995700</v>
      </c>
      <c r="M96" s="49">
        <v>5800</v>
      </c>
      <c r="N96" s="49">
        <v>1104900</v>
      </c>
      <c r="O96" s="49">
        <v>0</v>
      </c>
      <c r="P96" s="49">
        <v>431900</v>
      </c>
      <c r="Q96" s="49">
        <v>653300</v>
      </c>
      <c r="R96" s="49">
        <v>244300</v>
      </c>
      <c r="S96" s="49">
        <v>2872800</v>
      </c>
      <c r="T96" s="49">
        <v>1454700</v>
      </c>
      <c r="U96" s="49">
        <v>309600</v>
      </c>
      <c r="V96" s="49">
        <v>2000</v>
      </c>
      <c r="W96" s="49">
        <v>2297500</v>
      </c>
      <c r="X96" s="49">
        <v>1026900</v>
      </c>
      <c r="Y96" s="49">
        <v>66200</v>
      </c>
      <c r="Z96" s="49">
        <v>26851400</v>
      </c>
      <c r="AA96" s="49">
        <v>39900</v>
      </c>
      <c r="AB96" s="49">
        <v>24989400</v>
      </c>
      <c r="AC96" s="50">
        <v>3833242.6303854873</v>
      </c>
      <c r="AE96" s="41">
        <f t="shared" si="38"/>
        <v>1995</v>
      </c>
      <c r="AF96" s="51">
        <f t="shared" si="39"/>
        <v>126362.5</v>
      </c>
      <c r="AG96" s="51">
        <f t="shared" si="40"/>
        <v>87370.8</v>
      </c>
      <c r="AH96" s="51">
        <f t="shared" si="41"/>
        <v>524777.4</v>
      </c>
      <c r="AI96" s="51">
        <f t="shared" si="42"/>
        <v>329329.63199999998</v>
      </c>
      <c r="AJ96" s="51">
        <f t="shared" si="43"/>
        <v>218108.47457627114</v>
      </c>
      <c r="AK96" s="51">
        <f t="shared" si="44"/>
        <v>79248.743000000002</v>
      </c>
      <c r="AL96" s="51">
        <f t="shared" si="45"/>
        <v>57255.116000000002</v>
      </c>
      <c r="AM96" s="51">
        <f t="shared" si="46"/>
        <v>510863.85</v>
      </c>
      <c r="AN96" s="52">
        <f t="shared" si="47"/>
        <v>12266.37641723356</v>
      </c>
      <c r="AO96" s="41"/>
      <c r="AP96" s="41"/>
      <c r="AQ96" s="51">
        <f t="shared" si="48"/>
        <v>1945582.8919935045</v>
      </c>
      <c r="AR96" s="43">
        <f t="shared" si="49"/>
        <v>1995</v>
      </c>
      <c r="AS96" s="53">
        <f t="shared" si="50"/>
        <v>27570</v>
      </c>
      <c r="AT96" s="53">
        <f t="shared" si="51"/>
        <v>45505.625</v>
      </c>
      <c r="AU96" s="53">
        <f t="shared" si="52"/>
        <v>224904.6</v>
      </c>
      <c r="AV96" s="53">
        <f t="shared" si="53"/>
        <v>141953.875</v>
      </c>
      <c r="AW96" s="53">
        <f t="shared" si="54"/>
        <v>103038.65829248</v>
      </c>
      <c r="AX96" s="53">
        <f t="shared" si="55"/>
        <v>19336.972580000001</v>
      </c>
      <c r="AY96" s="53">
        <f t="shared" si="56"/>
        <v>23323.746360000001</v>
      </c>
      <c r="AZ96" s="53">
        <f t="shared" si="57"/>
        <v>162388.67000000001</v>
      </c>
      <c r="BA96" s="54">
        <f t="shared" si="58"/>
        <v>4599.8911564625851</v>
      </c>
      <c r="BB96" s="43"/>
      <c r="BC96" s="43"/>
      <c r="BD96" s="53">
        <f t="shared" si="59"/>
        <v>752622.0383889426</v>
      </c>
      <c r="BE96" s="45">
        <f t="shared" si="60"/>
        <v>1995</v>
      </c>
      <c r="BF96" s="55">
        <f t="shared" si="61"/>
        <v>45950</v>
      </c>
      <c r="BG96" s="55">
        <f t="shared" si="62"/>
        <v>32764.05</v>
      </c>
      <c r="BH96" s="55">
        <f t="shared" si="63"/>
        <v>132443.82</v>
      </c>
      <c r="BI96" s="55">
        <f t="shared" si="64"/>
        <v>110305.31</v>
      </c>
      <c r="BJ96" s="55">
        <f t="shared" si="65"/>
        <v>50958.863999999994</v>
      </c>
      <c r="BK96" s="55">
        <f t="shared" si="66"/>
        <v>25194.462399999997</v>
      </c>
      <c r="BL96" s="55">
        <f t="shared" si="67"/>
        <v>20177.1908</v>
      </c>
      <c r="BM96" s="55">
        <f t="shared" si="68"/>
        <v>636066.29</v>
      </c>
      <c r="BN96" s="55">
        <f t="shared" si="69"/>
        <v>21082.834467120181</v>
      </c>
      <c r="BO96" s="55"/>
      <c r="BP96" s="55"/>
      <c r="BQ96" s="55">
        <f t="shared" si="70"/>
        <v>1074942.8216671203</v>
      </c>
      <c r="BS96" s="56">
        <f t="shared" si="71"/>
        <v>1945.5828919935045</v>
      </c>
      <c r="BT96" s="57">
        <f t="shared" si="72"/>
        <v>752.62203838894266</v>
      </c>
      <c r="BU96" s="58">
        <f t="shared" si="73"/>
        <v>1074.9428216671204</v>
      </c>
      <c r="BW96" s="59">
        <f t="shared" si="74"/>
        <v>411.67718150000002</v>
      </c>
    </row>
    <row r="97" spans="1:75" x14ac:dyDescent="0.2">
      <c r="A97" s="48">
        <v>1996</v>
      </c>
      <c r="B97" s="49">
        <v>15562000</v>
      </c>
      <c r="C97" s="49">
        <v>133000</v>
      </c>
      <c r="D97" s="49">
        <v>0</v>
      </c>
      <c r="E97" s="49">
        <v>22200</v>
      </c>
      <c r="F97" s="49">
        <v>284600</v>
      </c>
      <c r="G97" s="49">
        <v>5062300</v>
      </c>
      <c r="H97" s="49">
        <v>0</v>
      </c>
      <c r="I97" s="49">
        <v>0</v>
      </c>
      <c r="J97" s="49">
        <v>0</v>
      </c>
      <c r="K97" s="49">
        <v>7541700</v>
      </c>
      <c r="L97" s="49">
        <v>5375400</v>
      </c>
      <c r="M97" s="49">
        <v>5520</v>
      </c>
      <c r="N97" s="49">
        <v>851000</v>
      </c>
      <c r="O97" s="49">
        <v>0</v>
      </c>
      <c r="P97" s="49">
        <v>402500</v>
      </c>
      <c r="Q97" s="49">
        <v>581900</v>
      </c>
      <c r="R97" s="49">
        <v>230800</v>
      </c>
      <c r="S97" s="49">
        <v>4361100</v>
      </c>
      <c r="T97" s="49">
        <v>1173000</v>
      </c>
      <c r="U97" s="49">
        <v>309400</v>
      </c>
      <c r="V97" s="49">
        <v>700</v>
      </c>
      <c r="W97" s="49">
        <v>2169500</v>
      </c>
      <c r="X97" s="49">
        <v>1034200</v>
      </c>
      <c r="Y97" s="49">
        <v>54900</v>
      </c>
      <c r="Z97" s="49">
        <v>28025000</v>
      </c>
      <c r="AA97" s="49">
        <v>35200</v>
      </c>
      <c r="AB97" s="49">
        <v>29801400</v>
      </c>
      <c r="AC97" s="50">
        <v>4083764.1723356009</v>
      </c>
      <c r="AE97" s="41">
        <f t="shared" si="38"/>
        <v>1996</v>
      </c>
      <c r="AF97" s="51">
        <f t="shared" si="39"/>
        <v>119322.5</v>
      </c>
      <c r="AG97" s="51">
        <f t="shared" si="40"/>
        <v>90500.4</v>
      </c>
      <c r="AH97" s="51">
        <f t="shared" si="41"/>
        <v>625829.4</v>
      </c>
      <c r="AI97" s="51">
        <f t="shared" si="42"/>
        <v>410183.11599999998</v>
      </c>
      <c r="AJ97" s="51">
        <f t="shared" si="43"/>
        <v>171603.38983050844</v>
      </c>
      <c r="AK97" s="51">
        <f t="shared" si="44"/>
        <v>64675.716</v>
      </c>
      <c r="AL97" s="51">
        <f t="shared" si="45"/>
        <v>51527.371599999999</v>
      </c>
      <c r="AM97" s="51">
        <f t="shared" si="46"/>
        <v>533821.56000000006</v>
      </c>
      <c r="AN97" s="52">
        <f t="shared" si="47"/>
        <v>13068.045351473924</v>
      </c>
      <c r="AO97" s="41"/>
      <c r="AP97" s="41"/>
      <c r="AQ97" s="51">
        <f t="shared" si="48"/>
        <v>2080531.4987819823</v>
      </c>
      <c r="AR97" s="43">
        <f t="shared" si="49"/>
        <v>1996</v>
      </c>
      <c r="AS97" s="53">
        <f t="shared" si="50"/>
        <v>26034</v>
      </c>
      <c r="AT97" s="53">
        <f t="shared" si="51"/>
        <v>47135.625</v>
      </c>
      <c r="AU97" s="53">
        <f t="shared" si="52"/>
        <v>268212.59999999998</v>
      </c>
      <c r="AV97" s="53">
        <f t="shared" si="53"/>
        <v>175389.005</v>
      </c>
      <c r="AW97" s="53">
        <f t="shared" si="54"/>
        <v>81068.75755712</v>
      </c>
      <c r="AX97" s="53">
        <f t="shared" si="55"/>
        <v>15759.124200000002</v>
      </c>
      <c r="AY97" s="53">
        <f t="shared" si="56"/>
        <v>21728.81828</v>
      </c>
      <c r="AZ97" s="53">
        <f t="shared" si="57"/>
        <v>169744.39</v>
      </c>
      <c r="BA97" s="54">
        <f t="shared" si="58"/>
        <v>4900.517006802721</v>
      </c>
      <c r="BB97" s="43"/>
      <c r="BC97" s="43"/>
      <c r="BD97" s="53">
        <f t="shared" si="59"/>
        <v>809972.83704392263</v>
      </c>
      <c r="BE97" s="45">
        <f t="shared" si="60"/>
        <v>1996</v>
      </c>
      <c r="BF97" s="55">
        <f t="shared" si="61"/>
        <v>43390</v>
      </c>
      <c r="BG97" s="55">
        <f t="shared" si="62"/>
        <v>33937.65</v>
      </c>
      <c r="BH97" s="55">
        <f t="shared" si="63"/>
        <v>157947.42000000001</v>
      </c>
      <c r="BI97" s="55">
        <f t="shared" si="64"/>
        <v>135557.16</v>
      </c>
      <c r="BJ97" s="55">
        <f t="shared" si="65"/>
        <v>40093.41599999999</v>
      </c>
      <c r="BK97" s="55">
        <f t="shared" si="66"/>
        <v>20486.310000000001</v>
      </c>
      <c r="BL97" s="55">
        <f t="shared" si="67"/>
        <v>18229.287600000003</v>
      </c>
      <c r="BM97" s="55">
        <f t="shared" si="68"/>
        <v>664463.98</v>
      </c>
      <c r="BN97" s="55">
        <f t="shared" si="69"/>
        <v>22460.702947845806</v>
      </c>
      <c r="BO97" s="55"/>
      <c r="BP97" s="55"/>
      <c r="BQ97" s="55">
        <f t="shared" si="70"/>
        <v>1136565.9265478458</v>
      </c>
      <c r="BS97" s="56">
        <f t="shared" si="71"/>
        <v>2080.5314987819825</v>
      </c>
      <c r="BT97" s="57">
        <f t="shared" si="72"/>
        <v>809.9728370439226</v>
      </c>
      <c r="BU97" s="58">
        <f t="shared" si="73"/>
        <v>1136.5659265478457</v>
      </c>
      <c r="BW97" s="59">
        <f t="shared" si="74"/>
        <v>408.08910800000001</v>
      </c>
    </row>
    <row r="98" spans="1:75" x14ac:dyDescent="0.2">
      <c r="A98" s="48">
        <v>1997</v>
      </c>
      <c r="B98" s="49">
        <v>13533900</v>
      </c>
      <c r="C98" s="49">
        <v>168000</v>
      </c>
      <c r="D98" s="49">
        <v>0</v>
      </c>
      <c r="E98" s="49">
        <v>16500</v>
      </c>
      <c r="F98" s="49">
        <v>115000</v>
      </c>
      <c r="G98" s="49">
        <v>6393100</v>
      </c>
      <c r="H98" s="49">
        <v>0</v>
      </c>
      <c r="I98" s="49">
        <v>14500</v>
      </c>
      <c r="J98" s="49">
        <v>0</v>
      </c>
      <c r="K98" s="49">
        <v>7179800</v>
      </c>
      <c r="L98" s="49">
        <v>5466600</v>
      </c>
      <c r="M98" s="49">
        <v>4300</v>
      </c>
      <c r="N98" s="49">
        <v>1028700</v>
      </c>
      <c r="O98" s="49">
        <v>0</v>
      </c>
      <c r="P98" s="49">
        <v>378800</v>
      </c>
      <c r="Q98" s="49">
        <v>626400</v>
      </c>
      <c r="R98" s="49">
        <v>243400</v>
      </c>
      <c r="S98" s="49">
        <v>3489300</v>
      </c>
      <c r="T98" s="49">
        <v>1762300</v>
      </c>
      <c r="U98" s="49">
        <v>320000</v>
      </c>
      <c r="V98" s="49">
        <v>0</v>
      </c>
      <c r="W98" s="49">
        <v>2737700</v>
      </c>
      <c r="X98" s="49">
        <v>635000</v>
      </c>
      <c r="Y98" s="49">
        <v>65100</v>
      </c>
      <c r="Z98" s="49">
        <v>21137500</v>
      </c>
      <c r="AA98" s="49">
        <v>31000</v>
      </c>
      <c r="AB98" s="49">
        <v>24299400</v>
      </c>
      <c r="AC98" s="50">
        <v>4170340.1360544218</v>
      </c>
      <c r="AE98" s="41">
        <f t="shared" si="38"/>
        <v>1997</v>
      </c>
      <c r="AF98" s="51">
        <f t="shared" si="39"/>
        <v>150573.5</v>
      </c>
      <c r="AG98" s="51">
        <f t="shared" si="40"/>
        <v>86157.6</v>
      </c>
      <c r="AH98" s="51">
        <f t="shared" si="41"/>
        <v>510287.4</v>
      </c>
      <c r="AI98" s="51">
        <f t="shared" si="42"/>
        <v>352811.80800000002</v>
      </c>
      <c r="AJ98" s="51">
        <f t="shared" si="43"/>
        <v>216715.25423728811</v>
      </c>
      <c r="AK98" s="51">
        <f t="shared" si="44"/>
        <v>88624.813999999998</v>
      </c>
      <c r="AL98" s="51">
        <f t="shared" si="45"/>
        <v>52365.67</v>
      </c>
      <c r="AM98" s="51">
        <f t="shared" si="46"/>
        <v>408135.99</v>
      </c>
      <c r="AN98" s="52">
        <f t="shared" si="47"/>
        <v>13345.088435374149</v>
      </c>
      <c r="AO98" s="41"/>
      <c r="AP98" s="41"/>
      <c r="AQ98" s="51">
        <f t="shared" si="48"/>
        <v>1879017.1246726622</v>
      </c>
      <c r="AR98" s="43">
        <f t="shared" si="49"/>
        <v>1997</v>
      </c>
      <c r="AS98" s="53">
        <f t="shared" si="50"/>
        <v>32852.400000000001</v>
      </c>
      <c r="AT98" s="53">
        <f t="shared" si="51"/>
        <v>44873.75</v>
      </c>
      <c r="AU98" s="53">
        <f t="shared" si="52"/>
        <v>218694.6</v>
      </c>
      <c r="AV98" s="53">
        <f t="shared" si="53"/>
        <v>151311.43</v>
      </c>
      <c r="AW98" s="53">
        <f t="shared" si="54"/>
        <v>102380.47408064001</v>
      </c>
      <c r="AX98" s="53">
        <f t="shared" si="55"/>
        <v>21019.261220000004</v>
      </c>
      <c r="AY98" s="53">
        <f t="shared" si="56"/>
        <v>21199.476079999997</v>
      </c>
      <c r="AZ98" s="53">
        <f t="shared" si="57"/>
        <v>130287.185</v>
      </c>
      <c r="BA98" s="54">
        <f t="shared" si="58"/>
        <v>5004.4081632653051</v>
      </c>
      <c r="BB98" s="43"/>
      <c r="BC98" s="43"/>
      <c r="BD98" s="53">
        <f t="shared" si="59"/>
        <v>727622.98454390536</v>
      </c>
      <c r="BE98" s="45">
        <f t="shared" si="60"/>
        <v>1997</v>
      </c>
      <c r="BF98" s="55">
        <f t="shared" si="61"/>
        <v>54754</v>
      </c>
      <c r="BG98" s="55">
        <f t="shared" si="62"/>
        <v>32309.1</v>
      </c>
      <c r="BH98" s="55">
        <f t="shared" si="63"/>
        <v>128786.82</v>
      </c>
      <c r="BI98" s="55">
        <f t="shared" si="64"/>
        <v>117140.82</v>
      </c>
      <c r="BJ98" s="55">
        <f t="shared" si="65"/>
        <v>50633.351999999992</v>
      </c>
      <c r="BK98" s="55">
        <f t="shared" si="66"/>
        <v>27813.703600000001</v>
      </c>
      <c r="BL98" s="55">
        <f t="shared" si="67"/>
        <v>17490.990399999999</v>
      </c>
      <c r="BM98" s="55">
        <f t="shared" si="68"/>
        <v>506388.92</v>
      </c>
      <c r="BN98" s="55">
        <f t="shared" si="69"/>
        <v>22936.87074829932</v>
      </c>
      <c r="BO98" s="55"/>
      <c r="BP98" s="55"/>
      <c r="BQ98" s="55">
        <f t="shared" si="70"/>
        <v>958254.5767482993</v>
      </c>
      <c r="BS98" s="56">
        <f t="shared" si="71"/>
        <v>1879.0171246726622</v>
      </c>
      <c r="BT98" s="57">
        <f t="shared" si="72"/>
        <v>727.62298454390532</v>
      </c>
      <c r="BU98" s="58">
        <f t="shared" si="73"/>
        <v>958.25457674829931</v>
      </c>
      <c r="BW98" s="59">
        <f t="shared" si="74"/>
        <v>388.29403200000002</v>
      </c>
    </row>
    <row r="99" spans="1:75" x14ac:dyDescent="0.2">
      <c r="A99" s="48">
        <v>1998</v>
      </c>
      <c r="B99" s="49">
        <v>12708700</v>
      </c>
      <c r="C99" s="49">
        <v>185100</v>
      </c>
      <c r="D99" s="49">
        <v>0</v>
      </c>
      <c r="E99" s="49">
        <v>14800</v>
      </c>
      <c r="F99" s="49">
        <v>235300</v>
      </c>
      <c r="G99" s="49">
        <v>7643300</v>
      </c>
      <c r="H99" s="49">
        <v>0</v>
      </c>
      <c r="I99" s="49">
        <v>50900</v>
      </c>
      <c r="J99" s="49">
        <v>0</v>
      </c>
      <c r="K99" s="49">
        <v>8952400</v>
      </c>
      <c r="L99" s="49">
        <v>6425600</v>
      </c>
      <c r="M99" s="49">
        <v>13700</v>
      </c>
      <c r="N99" s="49">
        <v>1080900</v>
      </c>
      <c r="O99" s="49">
        <v>0</v>
      </c>
      <c r="P99" s="49">
        <v>479800</v>
      </c>
      <c r="Q99" s="49">
        <v>540000</v>
      </c>
      <c r="R99" s="49">
        <v>238600</v>
      </c>
      <c r="S99" s="49">
        <v>3957500</v>
      </c>
      <c r="T99" s="49">
        <v>2336800</v>
      </c>
      <c r="U99" s="49">
        <v>408200</v>
      </c>
      <c r="V99" s="49">
        <v>1400</v>
      </c>
      <c r="W99" s="49">
        <v>2736600</v>
      </c>
      <c r="X99" s="49">
        <v>880000</v>
      </c>
      <c r="Y99" s="49">
        <v>111800</v>
      </c>
      <c r="Z99" s="49">
        <v>21825000</v>
      </c>
      <c r="AA99" s="49">
        <v>85300</v>
      </c>
      <c r="AB99" s="49">
        <v>24082300</v>
      </c>
      <c r="AC99" s="50">
        <v>4328299.3197278911</v>
      </c>
      <c r="AE99" s="41">
        <f t="shared" si="38"/>
        <v>1998</v>
      </c>
      <c r="AF99" s="51">
        <f t="shared" si="39"/>
        <v>150513</v>
      </c>
      <c r="AG99" s="51">
        <f t="shared" si="40"/>
        <v>107428.8</v>
      </c>
      <c r="AH99" s="51">
        <f t="shared" si="41"/>
        <v>505728.3</v>
      </c>
      <c r="AI99" s="51">
        <f t="shared" si="42"/>
        <v>349410.75599999999</v>
      </c>
      <c r="AJ99" s="51">
        <f t="shared" si="43"/>
        <v>259094.91525423725</v>
      </c>
      <c r="AK99" s="51">
        <f t="shared" si="44"/>
        <v>116596.97100000001</v>
      </c>
      <c r="AL99" s="51">
        <f t="shared" si="45"/>
        <v>59501.373200000002</v>
      </c>
      <c r="AM99" s="51">
        <f t="shared" si="46"/>
        <v>424457.34</v>
      </c>
      <c r="AN99" s="52">
        <f t="shared" si="47"/>
        <v>13850.557823129251</v>
      </c>
      <c r="AO99" s="41"/>
      <c r="AP99" s="41"/>
      <c r="AQ99" s="51">
        <f t="shared" si="48"/>
        <v>1986582.0132773665</v>
      </c>
      <c r="AR99" s="43">
        <f t="shared" si="49"/>
        <v>1998</v>
      </c>
      <c r="AS99" s="53">
        <f t="shared" si="50"/>
        <v>32839.199999999997</v>
      </c>
      <c r="AT99" s="53">
        <f t="shared" si="51"/>
        <v>55952.5</v>
      </c>
      <c r="AU99" s="53">
        <f t="shared" si="52"/>
        <v>216740.7</v>
      </c>
      <c r="AV99" s="53">
        <f t="shared" si="53"/>
        <v>149082.79999999999</v>
      </c>
      <c r="AW99" s="53">
        <f t="shared" si="54"/>
        <v>122401.44492352</v>
      </c>
      <c r="AX99" s="53">
        <f t="shared" si="55"/>
        <v>27492.975520000004</v>
      </c>
      <c r="AY99" s="53">
        <f t="shared" si="56"/>
        <v>24450.748960000001</v>
      </c>
      <c r="AZ99" s="53">
        <f t="shared" si="57"/>
        <v>135774.71</v>
      </c>
      <c r="BA99" s="54">
        <f t="shared" si="58"/>
        <v>5193.9591836734689</v>
      </c>
      <c r="BB99" s="43"/>
      <c r="BC99" s="43"/>
      <c r="BD99" s="53">
        <f t="shared" si="59"/>
        <v>769929.03858719347</v>
      </c>
      <c r="BE99" s="45">
        <f t="shared" si="60"/>
        <v>1998</v>
      </c>
      <c r="BF99" s="55">
        <f t="shared" si="61"/>
        <v>54732</v>
      </c>
      <c r="BG99" s="55">
        <f t="shared" si="62"/>
        <v>40285.800000000003</v>
      </c>
      <c r="BH99" s="55">
        <f t="shared" si="63"/>
        <v>127636.19</v>
      </c>
      <c r="BI99" s="55">
        <f t="shared" si="64"/>
        <v>114613.79</v>
      </c>
      <c r="BJ99" s="55">
        <f t="shared" si="65"/>
        <v>60534.935999999994</v>
      </c>
      <c r="BK99" s="55">
        <f t="shared" si="66"/>
        <v>36492.257600000004</v>
      </c>
      <c r="BL99" s="55">
        <f t="shared" si="67"/>
        <v>20306.4912</v>
      </c>
      <c r="BM99" s="55">
        <f t="shared" si="68"/>
        <v>525749.72</v>
      </c>
      <c r="BN99" s="55">
        <f t="shared" si="69"/>
        <v>23805.646258503399</v>
      </c>
      <c r="BO99" s="55"/>
      <c r="BP99" s="55"/>
      <c r="BQ99" s="55">
        <f t="shared" si="70"/>
        <v>1004156.8310585034</v>
      </c>
      <c r="BS99" s="56">
        <f t="shared" si="71"/>
        <v>1986.5820132773665</v>
      </c>
      <c r="BT99" s="57">
        <f t="shared" si="72"/>
        <v>769.92903858719342</v>
      </c>
      <c r="BU99" s="58">
        <f t="shared" si="73"/>
        <v>1004.1568310585034</v>
      </c>
      <c r="BW99" s="59">
        <f t="shared" si="74"/>
        <v>408.51023550000002</v>
      </c>
    </row>
    <row r="100" spans="1:75" x14ac:dyDescent="0.2">
      <c r="A100" s="48">
        <v>1999</v>
      </c>
      <c r="B100" s="49">
        <v>13196000</v>
      </c>
      <c r="C100" s="49">
        <v>284500</v>
      </c>
      <c r="D100" s="49">
        <v>0</v>
      </c>
      <c r="E100" s="49">
        <v>12500</v>
      </c>
      <c r="F100" s="49">
        <v>166000</v>
      </c>
      <c r="G100" s="49">
        <v>8798300</v>
      </c>
      <c r="H100" s="49">
        <v>0</v>
      </c>
      <c r="I100" s="49">
        <v>187200</v>
      </c>
      <c r="J100" s="49">
        <v>0</v>
      </c>
      <c r="K100" s="49">
        <v>9161300</v>
      </c>
      <c r="L100" s="49">
        <v>6611500</v>
      </c>
      <c r="M100" s="49">
        <v>6500</v>
      </c>
      <c r="N100" s="49">
        <v>1022400</v>
      </c>
      <c r="O100" s="49">
        <v>0</v>
      </c>
      <c r="P100" s="49">
        <v>723800</v>
      </c>
      <c r="Q100" s="49">
        <v>462800</v>
      </c>
      <c r="R100" s="49">
        <v>306400</v>
      </c>
      <c r="S100" s="49">
        <v>3641300</v>
      </c>
      <c r="T100" s="49">
        <v>2251900</v>
      </c>
      <c r="U100" s="49">
        <v>386600</v>
      </c>
      <c r="V100" s="49">
        <v>3800</v>
      </c>
      <c r="W100" s="49">
        <v>2780900</v>
      </c>
      <c r="X100" s="49">
        <v>743900</v>
      </c>
      <c r="Y100" s="49">
        <v>121900</v>
      </c>
      <c r="Z100" s="49">
        <v>25032900</v>
      </c>
      <c r="AA100" s="49">
        <v>126200</v>
      </c>
      <c r="AB100" s="49">
        <v>26959900</v>
      </c>
      <c r="AC100" s="50">
        <v>4267301.5873015868</v>
      </c>
      <c r="AE100" s="41">
        <f t="shared" si="38"/>
        <v>1999</v>
      </c>
      <c r="AF100" s="51">
        <f t="shared" si="39"/>
        <v>152949.5</v>
      </c>
      <c r="AG100" s="51">
        <f t="shared" si="40"/>
        <v>109935.6</v>
      </c>
      <c r="AH100" s="51">
        <f t="shared" si="41"/>
        <v>566157.9</v>
      </c>
      <c r="AI100" s="51">
        <f t="shared" si="42"/>
        <v>349639.712</v>
      </c>
      <c r="AJ100" s="51">
        <f t="shared" si="43"/>
        <v>298247.45762711857</v>
      </c>
      <c r="AK100" s="51">
        <f t="shared" si="44"/>
        <v>128592.677</v>
      </c>
      <c r="AL100" s="51">
        <f t="shared" si="45"/>
        <v>57690.5844</v>
      </c>
      <c r="AM100" s="51">
        <f t="shared" si="46"/>
        <v>483886.92</v>
      </c>
      <c r="AN100" s="52">
        <f t="shared" si="47"/>
        <v>13655.365079365078</v>
      </c>
      <c r="AO100" s="41"/>
      <c r="AP100" s="41"/>
      <c r="AQ100" s="51">
        <f t="shared" si="48"/>
        <v>2160755.7161064837</v>
      </c>
      <c r="AR100" s="43">
        <f t="shared" si="49"/>
        <v>1999</v>
      </c>
      <c r="AS100" s="53">
        <f t="shared" si="50"/>
        <v>33370.800000000003</v>
      </c>
      <c r="AT100" s="53">
        <f t="shared" si="51"/>
        <v>57258.125</v>
      </c>
      <c r="AU100" s="53">
        <f t="shared" si="52"/>
        <v>242639.1</v>
      </c>
      <c r="AV100" s="53">
        <f t="shared" si="53"/>
        <v>149896.20000000001</v>
      </c>
      <c r="AW100" s="53">
        <f t="shared" si="54"/>
        <v>140897.86255552</v>
      </c>
      <c r="AX100" s="53">
        <f t="shared" si="55"/>
        <v>31662.594660000002</v>
      </c>
      <c r="AY100" s="53">
        <f t="shared" si="56"/>
        <v>23844.922559999999</v>
      </c>
      <c r="AZ100" s="53">
        <f t="shared" si="57"/>
        <v>154517.57500000001</v>
      </c>
      <c r="BA100" s="54">
        <f t="shared" si="58"/>
        <v>5120.7619047619037</v>
      </c>
      <c r="BB100" s="43"/>
      <c r="BC100" s="43"/>
      <c r="BD100" s="53">
        <f t="shared" si="59"/>
        <v>839207.94168028189</v>
      </c>
      <c r="BE100" s="45">
        <f t="shared" si="60"/>
        <v>1999</v>
      </c>
      <c r="BF100" s="55">
        <f t="shared" si="61"/>
        <v>55618</v>
      </c>
      <c r="BG100" s="55">
        <f t="shared" si="62"/>
        <v>41225.85</v>
      </c>
      <c r="BH100" s="55">
        <f t="shared" si="63"/>
        <v>142887.47</v>
      </c>
      <c r="BI100" s="55">
        <f t="shared" si="64"/>
        <v>115632.91</v>
      </c>
      <c r="BJ100" s="55">
        <f t="shared" si="65"/>
        <v>69682.535999999978</v>
      </c>
      <c r="BK100" s="55">
        <f t="shared" si="66"/>
        <v>41119.764799999997</v>
      </c>
      <c r="BL100" s="55">
        <f t="shared" si="67"/>
        <v>19293.2356</v>
      </c>
      <c r="BM100" s="55">
        <f t="shared" si="68"/>
        <v>600219.25</v>
      </c>
      <c r="BN100" s="55">
        <f t="shared" si="69"/>
        <v>23470.158730158728</v>
      </c>
      <c r="BO100" s="55"/>
      <c r="BP100" s="55"/>
      <c r="BQ100" s="55">
        <f t="shared" si="70"/>
        <v>1109149.1751301589</v>
      </c>
      <c r="BS100" s="56">
        <f t="shared" si="71"/>
        <v>2160.7557161064838</v>
      </c>
      <c r="BT100" s="57">
        <f t="shared" si="72"/>
        <v>839.20794168028192</v>
      </c>
      <c r="BU100" s="58">
        <f t="shared" si="73"/>
        <v>1109.1491751301589</v>
      </c>
      <c r="BW100" s="59">
        <f t="shared" si="74"/>
        <v>446.2968735</v>
      </c>
    </row>
    <row r="101" spans="1:75" x14ac:dyDescent="0.2">
      <c r="A101" s="48">
        <v>2000</v>
      </c>
      <c r="B101" s="49">
        <v>13228600</v>
      </c>
      <c r="C101" s="49">
        <v>261400</v>
      </c>
      <c r="D101" s="49">
        <v>0</v>
      </c>
      <c r="E101" s="49">
        <v>13600</v>
      </c>
      <c r="F101" s="49">
        <v>170800</v>
      </c>
      <c r="G101" s="49">
        <v>7205300</v>
      </c>
      <c r="H101" s="49">
        <v>0</v>
      </c>
      <c r="I101" s="49">
        <v>387500</v>
      </c>
      <c r="J101" s="49">
        <v>0</v>
      </c>
      <c r="K101" s="49">
        <v>6953700</v>
      </c>
      <c r="L101" s="49">
        <v>5890300</v>
      </c>
      <c r="M101" s="49">
        <v>15400</v>
      </c>
      <c r="N101" s="49">
        <v>693400</v>
      </c>
      <c r="O101" s="49">
        <v>0</v>
      </c>
      <c r="P101" s="49">
        <v>914100</v>
      </c>
      <c r="Q101" s="49">
        <v>434900</v>
      </c>
      <c r="R101" s="49">
        <v>202200</v>
      </c>
      <c r="S101" s="49">
        <v>3403300</v>
      </c>
      <c r="T101" s="49">
        <v>2864300</v>
      </c>
      <c r="U101" s="49">
        <v>260300</v>
      </c>
      <c r="V101" s="49">
        <v>6700</v>
      </c>
      <c r="W101" s="49">
        <v>2703000</v>
      </c>
      <c r="X101" s="49">
        <v>821000</v>
      </c>
      <c r="Y101" s="49">
        <v>119300</v>
      </c>
      <c r="Z101" s="49">
        <v>23921600</v>
      </c>
      <c r="AA101" s="49">
        <v>89700</v>
      </c>
      <c r="AB101" s="49">
        <v>26535500</v>
      </c>
      <c r="AC101" s="50">
        <v>4566575.9637188204</v>
      </c>
      <c r="AE101" s="41">
        <f t="shared" si="38"/>
        <v>2000</v>
      </c>
      <c r="AF101" s="51">
        <f t="shared" si="39"/>
        <v>148665</v>
      </c>
      <c r="AG101" s="51">
        <f t="shared" si="40"/>
        <v>83444.399999999994</v>
      </c>
      <c r="AH101" s="51">
        <f t="shared" si="41"/>
        <v>557245.5</v>
      </c>
      <c r="AI101" s="51">
        <f t="shared" si="42"/>
        <v>341233.924</v>
      </c>
      <c r="AJ101" s="51">
        <f t="shared" si="43"/>
        <v>244247.45762711862</v>
      </c>
      <c r="AK101" s="51">
        <f t="shared" si="44"/>
        <v>164184.152</v>
      </c>
      <c r="AL101" s="51">
        <f t="shared" si="45"/>
        <v>42387.1996</v>
      </c>
      <c r="AM101" s="51">
        <f t="shared" si="46"/>
        <v>460737.45</v>
      </c>
      <c r="AN101" s="52">
        <f t="shared" si="47"/>
        <v>14613.043083900226</v>
      </c>
      <c r="AO101" s="41"/>
      <c r="AP101" s="41"/>
      <c r="AQ101" s="51">
        <f t="shared" si="48"/>
        <v>2056758.1263110186</v>
      </c>
      <c r="AR101" s="43">
        <f t="shared" si="49"/>
        <v>2000</v>
      </c>
      <c r="AS101" s="53">
        <f t="shared" si="50"/>
        <v>32436</v>
      </c>
      <c r="AT101" s="53">
        <f t="shared" si="51"/>
        <v>43460.625</v>
      </c>
      <c r="AU101" s="53">
        <f t="shared" si="52"/>
        <v>238819.5</v>
      </c>
      <c r="AV101" s="53">
        <f t="shared" si="53"/>
        <v>146451.42500000002</v>
      </c>
      <c r="AW101" s="53">
        <f t="shared" si="54"/>
        <v>115387.21901632</v>
      </c>
      <c r="AX101" s="53">
        <f t="shared" si="55"/>
        <v>40223.114020000001</v>
      </c>
      <c r="AY101" s="53">
        <f t="shared" si="56"/>
        <v>17774.073560000001</v>
      </c>
      <c r="AZ101" s="53">
        <f t="shared" si="57"/>
        <v>146973.68</v>
      </c>
      <c r="BA101" s="54">
        <f t="shared" si="58"/>
        <v>5479.8911564625851</v>
      </c>
      <c r="BB101" s="43"/>
      <c r="BC101" s="43"/>
      <c r="BD101" s="53">
        <f t="shared" si="59"/>
        <v>787005.52775278257</v>
      </c>
      <c r="BE101" s="45">
        <f t="shared" si="60"/>
        <v>2000</v>
      </c>
      <c r="BF101" s="55">
        <f t="shared" si="61"/>
        <v>54060</v>
      </c>
      <c r="BG101" s="55">
        <f t="shared" si="62"/>
        <v>31291.65</v>
      </c>
      <c r="BH101" s="55">
        <f t="shared" si="63"/>
        <v>140638.15</v>
      </c>
      <c r="BI101" s="55">
        <f t="shared" si="64"/>
        <v>113375.96</v>
      </c>
      <c r="BJ101" s="55">
        <f t="shared" si="65"/>
        <v>57065.975999999995</v>
      </c>
      <c r="BK101" s="55">
        <f t="shared" si="66"/>
        <v>52379.455600000001</v>
      </c>
      <c r="BL101" s="55">
        <f t="shared" si="67"/>
        <v>15086.574000000001</v>
      </c>
      <c r="BM101" s="55">
        <f t="shared" si="68"/>
        <v>571990.91</v>
      </c>
      <c r="BN101" s="55">
        <f t="shared" si="69"/>
        <v>25116.167800453513</v>
      </c>
      <c r="BO101" s="55"/>
      <c r="BP101" s="55"/>
      <c r="BQ101" s="55">
        <f t="shared" si="70"/>
        <v>1061004.8434004537</v>
      </c>
      <c r="BS101" s="56">
        <f t="shared" si="71"/>
        <v>2056.7581263110187</v>
      </c>
      <c r="BT101" s="57">
        <f t="shared" si="72"/>
        <v>787.00552775278254</v>
      </c>
      <c r="BU101" s="58">
        <f t="shared" si="73"/>
        <v>1061.0048434004536</v>
      </c>
      <c r="BW101" s="59">
        <f t="shared" si="74"/>
        <v>449.63971600000002</v>
      </c>
    </row>
    <row r="102" spans="1:75" x14ac:dyDescent="0.2">
      <c r="A102" s="48">
        <v>2001</v>
      </c>
      <c r="B102" s="49">
        <v>10845600</v>
      </c>
      <c r="C102" s="49">
        <v>289200</v>
      </c>
      <c r="D102" s="49">
        <v>0</v>
      </c>
      <c r="E102" s="49">
        <v>16300</v>
      </c>
      <c r="F102" s="49">
        <v>113900</v>
      </c>
      <c r="G102" s="49">
        <v>5017100</v>
      </c>
      <c r="H102" s="49">
        <v>2000</v>
      </c>
      <c r="I102" s="49">
        <v>455000</v>
      </c>
      <c r="J102" s="49">
        <v>0</v>
      </c>
      <c r="K102" s="49">
        <v>8389200</v>
      </c>
      <c r="L102" s="49">
        <v>6079000</v>
      </c>
      <c r="M102" s="49">
        <v>10200</v>
      </c>
      <c r="N102" s="49">
        <v>715000</v>
      </c>
      <c r="O102" s="49">
        <v>0</v>
      </c>
      <c r="P102" s="49">
        <v>566300</v>
      </c>
      <c r="Q102" s="49">
        <v>446500</v>
      </c>
      <c r="R102" s="49">
        <v>107100</v>
      </c>
      <c r="S102" s="49">
        <v>2690700</v>
      </c>
      <c r="T102" s="49">
        <v>2044800</v>
      </c>
      <c r="U102" s="49">
        <v>227800</v>
      </c>
      <c r="V102" s="49">
        <v>2900</v>
      </c>
      <c r="W102" s="49">
        <v>1635200</v>
      </c>
      <c r="X102" s="49">
        <v>544300</v>
      </c>
      <c r="Y102" s="49">
        <v>103800</v>
      </c>
      <c r="Z102" s="49">
        <v>20373500</v>
      </c>
      <c r="AA102" s="49">
        <v>31200</v>
      </c>
      <c r="AB102" s="49">
        <v>20630200</v>
      </c>
      <c r="AC102" s="50">
        <v>4219727.891156462</v>
      </c>
      <c r="AE102" s="41">
        <f t="shared" si="38"/>
        <v>2001</v>
      </c>
      <c r="AF102" s="51">
        <f t="shared" si="39"/>
        <v>89936</v>
      </c>
      <c r="AG102" s="51">
        <f t="shared" si="40"/>
        <v>100670.39999999999</v>
      </c>
      <c r="AH102" s="51">
        <f t="shared" si="41"/>
        <v>433234.2</v>
      </c>
      <c r="AI102" s="51">
        <f t="shared" si="42"/>
        <v>278691.66800000001</v>
      </c>
      <c r="AJ102" s="51">
        <f t="shared" si="43"/>
        <v>170071.18644067794</v>
      </c>
      <c r="AK102" s="51">
        <f t="shared" si="44"/>
        <v>122872.738</v>
      </c>
      <c r="AL102" s="51">
        <f t="shared" si="45"/>
        <v>36954.915200000003</v>
      </c>
      <c r="AM102" s="51">
        <f t="shared" si="46"/>
        <v>396543.15</v>
      </c>
      <c r="AN102" s="52">
        <f t="shared" si="47"/>
        <v>13503.129251700679</v>
      </c>
      <c r="AO102" s="41"/>
      <c r="AP102" s="41"/>
      <c r="AQ102" s="51">
        <f t="shared" si="48"/>
        <v>1642477.3868923781</v>
      </c>
      <c r="AR102" s="43">
        <f t="shared" si="49"/>
        <v>2001</v>
      </c>
      <c r="AS102" s="53">
        <f t="shared" si="50"/>
        <v>19622.400000000001</v>
      </c>
      <c r="AT102" s="53">
        <f t="shared" si="51"/>
        <v>52432.5</v>
      </c>
      <c r="AU102" s="53">
        <f t="shared" si="52"/>
        <v>185671.8</v>
      </c>
      <c r="AV102" s="53">
        <f t="shared" si="53"/>
        <v>119678.57500000001</v>
      </c>
      <c r="AW102" s="53">
        <f t="shared" si="54"/>
        <v>80344.915066239992</v>
      </c>
      <c r="AX102" s="53">
        <f t="shared" si="55"/>
        <v>30650.696720000004</v>
      </c>
      <c r="AY102" s="53">
        <f t="shared" si="56"/>
        <v>14863.252559999999</v>
      </c>
      <c r="AZ102" s="53">
        <f t="shared" si="57"/>
        <v>126874.02499999999</v>
      </c>
      <c r="BA102" s="54">
        <f t="shared" si="58"/>
        <v>5063.6734693877543</v>
      </c>
      <c r="BB102" s="43"/>
      <c r="BC102" s="43"/>
      <c r="BD102" s="53">
        <f t="shared" si="59"/>
        <v>635201.8378156278</v>
      </c>
      <c r="BE102" s="45">
        <f t="shared" si="60"/>
        <v>2001</v>
      </c>
      <c r="BF102" s="55">
        <f t="shared" si="61"/>
        <v>32704</v>
      </c>
      <c r="BG102" s="55">
        <f t="shared" si="62"/>
        <v>37751.4</v>
      </c>
      <c r="BH102" s="55">
        <f t="shared" si="63"/>
        <v>109340.06</v>
      </c>
      <c r="BI102" s="55">
        <f t="shared" si="64"/>
        <v>92778.1</v>
      </c>
      <c r="BJ102" s="55">
        <f t="shared" si="65"/>
        <v>39735.431999999993</v>
      </c>
      <c r="BK102" s="55">
        <f t="shared" si="66"/>
        <v>39806.223600000005</v>
      </c>
      <c r="BL102" s="55">
        <f t="shared" si="67"/>
        <v>12891.0432</v>
      </c>
      <c r="BM102" s="55">
        <f t="shared" si="68"/>
        <v>491082.8</v>
      </c>
      <c r="BN102" s="55">
        <f t="shared" si="69"/>
        <v>23208.50340136054</v>
      </c>
      <c r="BO102" s="55"/>
      <c r="BP102" s="55"/>
      <c r="BQ102" s="55">
        <f t="shared" si="70"/>
        <v>879297.56220136059</v>
      </c>
      <c r="BS102" s="56">
        <f t="shared" si="71"/>
        <v>1642.477386892378</v>
      </c>
      <c r="BT102" s="57">
        <f t="shared" si="72"/>
        <v>635.20183781562775</v>
      </c>
      <c r="BU102" s="58">
        <f t="shared" si="73"/>
        <v>879.29756220136062</v>
      </c>
      <c r="BW102" s="59">
        <f t="shared" si="74"/>
        <v>337.78989399999995</v>
      </c>
    </row>
    <row r="103" spans="1:75" x14ac:dyDescent="0.2">
      <c r="A103" s="48">
        <v>2002</v>
      </c>
      <c r="B103" s="49">
        <v>7467700</v>
      </c>
      <c r="C103" s="49">
        <v>406800</v>
      </c>
      <c r="D103" s="49">
        <v>800</v>
      </c>
      <c r="E103" s="49">
        <v>12200</v>
      </c>
      <c r="F103" s="49">
        <v>177500</v>
      </c>
      <c r="G103" s="49">
        <v>4520500</v>
      </c>
      <c r="H103" s="49">
        <v>2400</v>
      </c>
      <c r="I103" s="49">
        <v>144500</v>
      </c>
      <c r="J103" s="49">
        <v>5200</v>
      </c>
      <c r="K103" s="49">
        <v>8998800</v>
      </c>
      <c r="L103" s="49">
        <v>6355800</v>
      </c>
      <c r="M103" s="49">
        <v>9100</v>
      </c>
      <c r="N103" s="49">
        <v>679400</v>
      </c>
      <c r="O103" s="49">
        <v>0</v>
      </c>
      <c r="P103" s="49">
        <v>328000</v>
      </c>
      <c r="Q103" s="49">
        <v>358900</v>
      </c>
      <c r="R103" s="49">
        <v>154300</v>
      </c>
      <c r="S103" s="49">
        <v>2910700</v>
      </c>
      <c r="T103" s="49">
        <v>1283800</v>
      </c>
      <c r="U103" s="49">
        <v>133800</v>
      </c>
      <c r="V103" s="49">
        <v>1100</v>
      </c>
      <c r="W103" s="49">
        <v>2335700</v>
      </c>
      <c r="X103" s="49">
        <v>344700</v>
      </c>
      <c r="Y103" s="49">
        <v>157400</v>
      </c>
      <c r="Z103" s="49">
        <v>18396700</v>
      </c>
      <c r="AA103" s="49">
        <v>26000</v>
      </c>
      <c r="AB103" s="49">
        <v>15961300</v>
      </c>
      <c r="AC103" s="50">
        <v>4704353.7414965983</v>
      </c>
      <c r="AE103" s="41">
        <f t="shared" si="38"/>
        <v>2002</v>
      </c>
      <c r="AF103" s="51">
        <f t="shared" si="39"/>
        <v>128463.5</v>
      </c>
      <c r="AG103" s="51">
        <f t="shared" si="40"/>
        <v>107985.60000000001</v>
      </c>
      <c r="AH103" s="51">
        <f t="shared" si="41"/>
        <v>335187.3</v>
      </c>
      <c r="AI103" s="51">
        <f t="shared" si="42"/>
        <v>218101.372</v>
      </c>
      <c r="AJ103" s="51">
        <f t="shared" si="43"/>
        <v>153237.2881355932</v>
      </c>
      <c r="AK103" s="51">
        <f t="shared" si="44"/>
        <v>80423.05</v>
      </c>
      <c r="AL103" s="51">
        <f t="shared" si="45"/>
        <v>40387.246799999994</v>
      </c>
      <c r="AM103" s="51">
        <f t="shared" si="46"/>
        <v>361447.23</v>
      </c>
      <c r="AN103" s="52">
        <f t="shared" si="47"/>
        <v>15053.931972789116</v>
      </c>
      <c r="AO103" s="41"/>
      <c r="AP103" s="41"/>
      <c r="AQ103" s="51">
        <f t="shared" si="48"/>
        <v>1440286.5189083824</v>
      </c>
      <c r="AR103" s="43">
        <f t="shared" si="49"/>
        <v>2002</v>
      </c>
      <c r="AS103" s="53">
        <f t="shared" si="50"/>
        <v>28028.400000000001</v>
      </c>
      <c r="AT103" s="53">
        <f t="shared" si="51"/>
        <v>56242.5</v>
      </c>
      <c r="AU103" s="53">
        <f t="shared" si="52"/>
        <v>143651.70000000001</v>
      </c>
      <c r="AV103" s="53">
        <f t="shared" si="53"/>
        <v>92008.825000000012</v>
      </c>
      <c r="AW103" s="53">
        <f t="shared" si="54"/>
        <v>72392.256195199996</v>
      </c>
      <c r="AX103" s="53">
        <f t="shared" si="55"/>
        <v>20728.001319999999</v>
      </c>
      <c r="AY103" s="53">
        <f t="shared" si="56"/>
        <v>16643.465519999998</v>
      </c>
      <c r="AZ103" s="53">
        <f t="shared" si="57"/>
        <v>115950.30499999999</v>
      </c>
      <c r="BA103" s="54">
        <f t="shared" si="58"/>
        <v>5645.2244897959181</v>
      </c>
      <c r="BB103" s="43"/>
      <c r="BC103" s="43"/>
      <c r="BD103" s="53">
        <f t="shared" si="59"/>
        <v>551290.67752499599</v>
      </c>
      <c r="BE103" s="45">
        <f t="shared" si="60"/>
        <v>2002</v>
      </c>
      <c r="BF103" s="55">
        <f t="shared" si="61"/>
        <v>46714</v>
      </c>
      <c r="BG103" s="55">
        <f t="shared" si="62"/>
        <v>40494.6</v>
      </c>
      <c r="BH103" s="55">
        <f t="shared" si="63"/>
        <v>84594.89</v>
      </c>
      <c r="BI103" s="55">
        <f t="shared" si="64"/>
        <v>70346.69</v>
      </c>
      <c r="BJ103" s="55">
        <f t="shared" si="65"/>
        <v>35802.359999999993</v>
      </c>
      <c r="BK103" s="55">
        <f t="shared" si="66"/>
        <v>26606.5936</v>
      </c>
      <c r="BL103" s="55">
        <f t="shared" si="67"/>
        <v>13206.291200000001</v>
      </c>
      <c r="BM103" s="55">
        <f t="shared" si="68"/>
        <v>446640.56</v>
      </c>
      <c r="BN103" s="55">
        <f t="shared" si="69"/>
        <v>25873.945578231291</v>
      </c>
      <c r="BO103" s="55"/>
      <c r="BP103" s="55"/>
      <c r="BQ103" s="55">
        <f t="shared" si="70"/>
        <v>790279.93037823122</v>
      </c>
      <c r="BS103" s="56">
        <f t="shared" si="71"/>
        <v>1440.2865189083825</v>
      </c>
      <c r="BT103" s="57">
        <f t="shared" si="72"/>
        <v>551.290677524996</v>
      </c>
      <c r="BU103" s="58">
        <f t="shared" si="73"/>
        <v>790.27993037823126</v>
      </c>
      <c r="BW103" s="59">
        <f t="shared" si="74"/>
        <v>337.00482999999997</v>
      </c>
    </row>
    <row r="104" spans="1:75" x14ac:dyDescent="0.2">
      <c r="A104" s="48">
        <v>2003</v>
      </c>
      <c r="B104" s="49">
        <v>12164200</v>
      </c>
      <c r="C104" s="49">
        <v>344300</v>
      </c>
      <c r="D104" s="49">
        <v>500</v>
      </c>
      <c r="E104" s="49">
        <v>9900</v>
      </c>
      <c r="F104" s="49">
        <v>234600</v>
      </c>
      <c r="G104" s="49">
        <v>6771200</v>
      </c>
      <c r="H104" s="49">
        <v>3200</v>
      </c>
      <c r="I104" s="49">
        <v>67600</v>
      </c>
      <c r="J104" s="49">
        <v>4800</v>
      </c>
      <c r="K104" s="49">
        <v>9587300</v>
      </c>
      <c r="L104" s="49">
        <v>7213000</v>
      </c>
      <c r="M104" s="49">
        <v>8400</v>
      </c>
      <c r="N104" s="49">
        <v>754400</v>
      </c>
      <c r="O104" s="49">
        <v>0</v>
      </c>
      <c r="P104" s="49">
        <v>484600</v>
      </c>
      <c r="Q104" s="49">
        <v>384400</v>
      </c>
      <c r="R104" s="49">
        <v>226100</v>
      </c>
      <c r="S104" s="49">
        <v>3376700</v>
      </c>
      <c r="T104" s="49">
        <v>1930900</v>
      </c>
      <c r="U104" s="49">
        <v>327100</v>
      </c>
      <c r="V104" s="49">
        <v>0</v>
      </c>
      <c r="W104" s="49">
        <v>2273300</v>
      </c>
      <c r="X104" s="49">
        <v>680400</v>
      </c>
      <c r="Y104" s="49">
        <v>142300</v>
      </c>
      <c r="Z104" s="49">
        <v>23265800</v>
      </c>
      <c r="AA104" s="49">
        <v>64400</v>
      </c>
      <c r="AB104" s="49">
        <v>23048600</v>
      </c>
      <c r="AC104" s="50">
        <v>5281541.9501133785</v>
      </c>
      <c r="AE104" s="41">
        <f t="shared" si="38"/>
        <v>2003</v>
      </c>
      <c r="AF104" s="51">
        <f t="shared" si="39"/>
        <v>125031.5</v>
      </c>
      <c r="AG104" s="51">
        <f t="shared" si="40"/>
        <v>115047.6</v>
      </c>
      <c r="AH104" s="51">
        <f t="shared" si="41"/>
        <v>484020.6</v>
      </c>
      <c r="AI104" s="51">
        <f t="shared" si="42"/>
        <v>320417.41200000001</v>
      </c>
      <c r="AJ104" s="51">
        <f t="shared" si="43"/>
        <v>229532.20338983048</v>
      </c>
      <c r="AK104" s="51">
        <f t="shared" si="44"/>
        <v>106755.87300000001</v>
      </c>
      <c r="AL104" s="51">
        <f t="shared" si="45"/>
        <v>47782</v>
      </c>
      <c r="AM104" s="51">
        <f t="shared" si="46"/>
        <v>453894.84</v>
      </c>
      <c r="AN104" s="52">
        <f t="shared" si="47"/>
        <v>16900.934240362811</v>
      </c>
      <c r="AO104" s="41"/>
      <c r="AP104" s="41"/>
      <c r="AQ104" s="51">
        <f t="shared" si="48"/>
        <v>1899382.9626301932</v>
      </c>
      <c r="AR104" s="43">
        <f t="shared" si="49"/>
        <v>2003</v>
      </c>
      <c r="AS104" s="53">
        <f t="shared" si="50"/>
        <v>27279.599999999999</v>
      </c>
      <c r="AT104" s="53">
        <f t="shared" si="51"/>
        <v>59920.625</v>
      </c>
      <c r="AU104" s="53">
        <f t="shared" si="52"/>
        <v>207437.4</v>
      </c>
      <c r="AV104" s="53">
        <f t="shared" si="53"/>
        <v>137258.46000000002</v>
      </c>
      <c r="AW104" s="53">
        <f t="shared" si="54"/>
        <v>108435.44854528</v>
      </c>
      <c r="AX104" s="53">
        <f t="shared" si="55"/>
        <v>26299.405260000003</v>
      </c>
      <c r="AY104" s="53">
        <f t="shared" si="56"/>
        <v>20096.14732</v>
      </c>
      <c r="AZ104" s="53">
        <f t="shared" si="57"/>
        <v>145319.15</v>
      </c>
      <c r="BA104" s="54">
        <f t="shared" si="58"/>
        <v>6337.850340136054</v>
      </c>
      <c r="BB104" s="43"/>
      <c r="BC104" s="43"/>
      <c r="BD104" s="53">
        <f t="shared" si="59"/>
        <v>738384.08646541613</v>
      </c>
      <c r="BE104" s="45">
        <f t="shared" si="60"/>
        <v>2003</v>
      </c>
      <c r="BF104" s="55">
        <f t="shared" si="61"/>
        <v>45466</v>
      </c>
      <c r="BG104" s="55">
        <f t="shared" si="62"/>
        <v>43142.85</v>
      </c>
      <c r="BH104" s="55">
        <f t="shared" si="63"/>
        <v>122157.58</v>
      </c>
      <c r="BI104" s="55">
        <f t="shared" si="64"/>
        <v>105997.64</v>
      </c>
      <c r="BJ104" s="55">
        <f t="shared" si="65"/>
        <v>53627.903999999995</v>
      </c>
      <c r="BK104" s="55">
        <f t="shared" si="66"/>
        <v>34265.050799999997</v>
      </c>
      <c r="BL104" s="55">
        <f t="shared" si="67"/>
        <v>16202.4856</v>
      </c>
      <c r="BM104" s="55">
        <f t="shared" si="68"/>
        <v>561801.5</v>
      </c>
      <c r="BN104" s="55">
        <f t="shared" si="69"/>
        <v>29048.48072562358</v>
      </c>
      <c r="BO104" s="55"/>
      <c r="BP104" s="55"/>
      <c r="BQ104" s="55">
        <f t="shared" si="70"/>
        <v>1011709.4911256236</v>
      </c>
      <c r="BS104" s="56">
        <f t="shared" si="71"/>
        <v>1899.3829626301931</v>
      </c>
      <c r="BT104" s="57">
        <f t="shared" si="72"/>
        <v>738.38408646541609</v>
      </c>
      <c r="BU104" s="58">
        <f t="shared" si="73"/>
        <v>1011.7094911256236</v>
      </c>
      <c r="BW104" s="59">
        <f t="shared" si="74"/>
        <v>391.29150650000003</v>
      </c>
    </row>
    <row r="105" spans="1:75" x14ac:dyDescent="0.2">
      <c r="A105" s="48">
        <v>2004</v>
      </c>
      <c r="B105" s="49">
        <v>12556700</v>
      </c>
      <c r="C105" s="49">
        <v>218100</v>
      </c>
      <c r="D105" s="49">
        <v>700</v>
      </c>
      <c r="E105" s="49">
        <v>1500</v>
      </c>
      <c r="F105" s="49">
        <v>300500</v>
      </c>
      <c r="G105" s="49">
        <v>7673600</v>
      </c>
      <c r="H105" s="49">
        <v>2500</v>
      </c>
      <c r="I105" s="49">
        <v>51200</v>
      </c>
      <c r="J105" s="49">
        <v>7900</v>
      </c>
      <c r="K105" s="49">
        <v>8836800</v>
      </c>
      <c r="L105" s="49">
        <v>7795400</v>
      </c>
      <c r="M105" s="49">
        <v>15300</v>
      </c>
      <c r="N105" s="49">
        <v>516900</v>
      </c>
      <c r="O105" s="49">
        <v>0</v>
      </c>
      <c r="P105" s="49">
        <v>915800</v>
      </c>
      <c r="Q105" s="49">
        <v>342500</v>
      </c>
      <c r="R105" s="49">
        <v>286700</v>
      </c>
      <c r="S105" s="49">
        <v>3467200</v>
      </c>
      <c r="T105" s="49">
        <v>3097200</v>
      </c>
      <c r="U105" s="49">
        <v>397500</v>
      </c>
      <c r="V105" s="49">
        <v>0</v>
      </c>
      <c r="W105" s="49">
        <v>3043900</v>
      </c>
      <c r="X105" s="49">
        <v>743900</v>
      </c>
      <c r="Y105" s="49">
        <v>52200</v>
      </c>
      <c r="Z105" s="49">
        <v>27329200</v>
      </c>
      <c r="AA105" s="49">
        <v>80000</v>
      </c>
      <c r="AB105" s="49">
        <v>24795500</v>
      </c>
      <c r="AC105" s="50">
        <v>5234965.9863945581</v>
      </c>
      <c r="AE105" s="41">
        <f t="shared" si="38"/>
        <v>2004</v>
      </c>
      <c r="AF105" s="51">
        <f t="shared" si="39"/>
        <v>167414.5</v>
      </c>
      <c r="AG105" s="51">
        <f t="shared" si="40"/>
        <v>106041.60000000001</v>
      </c>
      <c r="AH105" s="51">
        <f t="shared" si="41"/>
        <v>520705.5</v>
      </c>
      <c r="AI105" s="51">
        <f t="shared" si="42"/>
        <v>330367.81599999999</v>
      </c>
      <c r="AJ105" s="51">
        <f t="shared" si="43"/>
        <v>260122.03389830506</v>
      </c>
      <c r="AK105" s="51">
        <f t="shared" si="44"/>
        <v>162492.61300000001</v>
      </c>
      <c r="AL105" s="51">
        <f t="shared" si="45"/>
        <v>41574.910000000003</v>
      </c>
      <c r="AM105" s="51">
        <f t="shared" si="46"/>
        <v>530526.42000000004</v>
      </c>
      <c r="AN105" s="52">
        <f t="shared" si="47"/>
        <v>16751.891156462589</v>
      </c>
      <c r="AO105" s="41"/>
      <c r="AP105" s="41"/>
      <c r="AQ105" s="51">
        <f t="shared" si="48"/>
        <v>2135997.2840547678</v>
      </c>
      <c r="AR105" s="43">
        <f t="shared" si="49"/>
        <v>2004</v>
      </c>
      <c r="AS105" s="53">
        <f t="shared" si="50"/>
        <v>36526.800000000003</v>
      </c>
      <c r="AT105" s="53">
        <f t="shared" si="51"/>
        <v>55230</v>
      </c>
      <c r="AU105" s="53">
        <f t="shared" si="52"/>
        <v>223159.5</v>
      </c>
      <c r="AV105" s="53">
        <f t="shared" si="53"/>
        <v>141679.845</v>
      </c>
      <c r="AW105" s="53">
        <f t="shared" si="54"/>
        <v>122886.67561984</v>
      </c>
      <c r="AX105" s="53">
        <f t="shared" si="55"/>
        <v>38803.872080000001</v>
      </c>
      <c r="AY105" s="53">
        <f t="shared" si="56"/>
        <v>18410.216039999999</v>
      </c>
      <c r="AZ105" s="53">
        <f t="shared" si="57"/>
        <v>169615.54</v>
      </c>
      <c r="BA105" s="54">
        <f t="shared" si="58"/>
        <v>6281.9591836734689</v>
      </c>
      <c r="BB105" s="43"/>
      <c r="BC105" s="43"/>
      <c r="BD105" s="53">
        <f t="shared" si="59"/>
        <v>812594.40792351356</v>
      </c>
      <c r="BE105" s="45">
        <f t="shared" si="60"/>
        <v>2004</v>
      </c>
      <c r="BF105" s="55">
        <f t="shared" si="61"/>
        <v>60878</v>
      </c>
      <c r="BG105" s="55">
        <f t="shared" si="62"/>
        <v>39765.599999999999</v>
      </c>
      <c r="BH105" s="55">
        <f t="shared" si="63"/>
        <v>131416.15</v>
      </c>
      <c r="BI105" s="55">
        <f t="shared" si="64"/>
        <v>109370.37</v>
      </c>
      <c r="BJ105" s="55">
        <f t="shared" si="65"/>
        <v>60774.911999999989</v>
      </c>
      <c r="BK105" s="55">
        <f t="shared" si="66"/>
        <v>50958.716399999998</v>
      </c>
      <c r="BL105" s="55">
        <f t="shared" si="67"/>
        <v>14031.7652</v>
      </c>
      <c r="BM105" s="55">
        <f t="shared" si="68"/>
        <v>657414.57999999996</v>
      </c>
      <c r="BN105" s="55">
        <f t="shared" si="69"/>
        <v>28792.31292517007</v>
      </c>
      <c r="BO105" s="55"/>
      <c r="BP105" s="55"/>
      <c r="BQ105" s="55">
        <f t="shared" si="70"/>
        <v>1153402.4065251702</v>
      </c>
      <c r="BS105" s="56">
        <f t="shared" si="71"/>
        <v>2135.997284054768</v>
      </c>
      <c r="BT105" s="57">
        <f t="shared" si="72"/>
        <v>812.59440792351359</v>
      </c>
      <c r="BU105" s="58">
        <f t="shared" si="73"/>
        <v>1153.4024065251701</v>
      </c>
      <c r="BW105" s="59">
        <f t="shared" si="74"/>
        <v>498.72298649999999</v>
      </c>
    </row>
    <row r="106" spans="1:75" x14ac:dyDescent="0.2">
      <c r="A106" s="48">
        <v>2005</v>
      </c>
      <c r="B106" s="49">
        <v>11677600</v>
      </c>
      <c r="C106" s="49">
        <v>307600</v>
      </c>
      <c r="D106" s="49">
        <v>0</v>
      </c>
      <c r="E106" s="49">
        <v>4600</v>
      </c>
      <c r="F106" s="49">
        <v>227200</v>
      </c>
      <c r="G106" s="49">
        <v>9483300</v>
      </c>
      <c r="H106" s="49">
        <v>0</v>
      </c>
      <c r="I106" s="49">
        <v>103900</v>
      </c>
      <c r="J106" s="49">
        <v>8900</v>
      </c>
      <c r="K106" s="49">
        <v>9332200</v>
      </c>
      <c r="L106" s="49">
        <v>7653000</v>
      </c>
      <c r="M106" s="49">
        <v>9800</v>
      </c>
      <c r="N106" s="49">
        <v>990600</v>
      </c>
      <c r="O106" s="49">
        <v>0</v>
      </c>
      <c r="P106" s="49">
        <v>1164300</v>
      </c>
      <c r="Q106" s="49">
        <v>316400</v>
      </c>
      <c r="R106" s="49">
        <v>183800</v>
      </c>
      <c r="S106" s="49">
        <v>3282700</v>
      </c>
      <c r="T106" s="49">
        <v>2993600</v>
      </c>
      <c r="U106" s="49">
        <v>330400</v>
      </c>
      <c r="V106" s="49">
        <v>0</v>
      </c>
      <c r="W106" s="49">
        <v>3155600</v>
      </c>
      <c r="X106" s="49">
        <v>607800</v>
      </c>
      <c r="Y106" s="49">
        <v>84400</v>
      </c>
      <c r="Z106" s="49">
        <v>29576000</v>
      </c>
      <c r="AA106" s="49">
        <v>43200</v>
      </c>
      <c r="AB106" s="49">
        <v>25748100</v>
      </c>
      <c r="AC106" s="50">
        <v>4433287.9818594102</v>
      </c>
      <c r="AE106" s="41">
        <f t="shared" si="38"/>
        <v>2005</v>
      </c>
      <c r="AF106" s="51">
        <f t="shared" si="39"/>
        <v>173558</v>
      </c>
      <c r="AG106" s="51">
        <f t="shared" si="40"/>
        <v>111986.4</v>
      </c>
      <c r="AH106" s="51">
        <f t="shared" si="41"/>
        <v>540710.1</v>
      </c>
      <c r="AI106" s="51">
        <f t="shared" si="42"/>
        <v>307365.58399999997</v>
      </c>
      <c r="AJ106" s="51">
        <f t="shared" si="43"/>
        <v>321467.79661016946</v>
      </c>
      <c r="AK106" s="51">
        <f t="shared" si="44"/>
        <v>171294.23</v>
      </c>
      <c r="AL106" s="51">
        <f t="shared" si="45"/>
        <v>52905.279999999999</v>
      </c>
      <c r="AM106" s="51">
        <f t="shared" si="46"/>
        <v>571087.5</v>
      </c>
      <c r="AN106" s="52">
        <f t="shared" si="47"/>
        <v>14186.521541950115</v>
      </c>
      <c r="AO106" s="41"/>
      <c r="AP106" s="41"/>
      <c r="AQ106" s="51">
        <f t="shared" si="48"/>
        <v>2264561.4121521199</v>
      </c>
      <c r="AR106" s="43">
        <f t="shared" si="49"/>
        <v>2005</v>
      </c>
      <c r="AS106" s="53">
        <f t="shared" si="50"/>
        <v>37867.199999999997</v>
      </c>
      <c r="AT106" s="53">
        <f t="shared" si="51"/>
        <v>58326.25</v>
      </c>
      <c r="AU106" s="53">
        <f t="shared" si="52"/>
        <v>231732.9</v>
      </c>
      <c r="AV106" s="53">
        <f t="shared" si="53"/>
        <v>131636.74000000002</v>
      </c>
      <c r="AW106" s="53">
        <f t="shared" si="54"/>
        <v>151867.59941952</v>
      </c>
      <c r="AX106" s="53">
        <f t="shared" si="55"/>
        <v>42048.489040000008</v>
      </c>
      <c r="AY106" s="53">
        <f t="shared" si="56"/>
        <v>21580.488559999998</v>
      </c>
      <c r="AZ106" s="53">
        <f t="shared" si="57"/>
        <v>182306.8</v>
      </c>
      <c r="BA106" s="54">
        <f t="shared" si="58"/>
        <v>5319.9455782312916</v>
      </c>
      <c r="BB106" s="43"/>
      <c r="BC106" s="43"/>
      <c r="BD106" s="53">
        <f t="shared" si="59"/>
        <v>862686.41259775124</v>
      </c>
      <c r="BE106" s="45">
        <f t="shared" si="60"/>
        <v>2005</v>
      </c>
      <c r="BF106" s="55">
        <f t="shared" si="61"/>
        <v>63112</v>
      </c>
      <c r="BG106" s="55">
        <f t="shared" si="62"/>
        <v>41994.9</v>
      </c>
      <c r="BH106" s="55">
        <f t="shared" si="63"/>
        <v>136464.93</v>
      </c>
      <c r="BI106" s="55">
        <f t="shared" si="64"/>
        <v>101655.97</v>
      </c>
      <c r="BJ106" s="55">
        <f t="shared" si="65"/>
        <v>75107.73599999999</v>
      </c>
      <c r="BK106" s="55">
        <f t="shared" si="66"/>
        <v>54412.947200000002</v>
      </c>
      <c r="BL106" s="55">
        <f t="shared" si="67"/>
        <v>17531.488799999999</v>
      </c>
      <c r="BM106" s="55">
        <f t="shared" si="68"/>
        <v>708564.1</v>
      </c>
      <c r="BN106" s="55">
        <f t="shared" si="69"/>
        <v>24383.083900226757</v>
      </c>
      <c r="BO106" s="55"/>
      <c r="BP106" s="55"/>
      <c r="BQ106" s="55">
        <f t="shared" si="70"/>
        <v>1223227.1559002267</v>
      </c>
      <c r="BS106" s="56">
        <f t="shared" si="71"/>
        <v>2264.5614121521198</v>
      </c>
      <c r="BT106" s="57">
        <f t="shared" si="72"/>
        <v>862.6864125977512</v>
      </c>
      <c r="BU106" s="58">
        <f t="shared" si="73"/>
        <v>1223.2271559002268</v>
      </c>
      <c r="BW106" s="59">
        <f t="shared" si="74"/>
        <v>529.825515</v>
      </c>
    </row>
    <row r="107" spans="1:75" x14ac:dyDescent="0.2">
      <c r="A107" s="48">
        <v>2006</v>
      </c>
      <c r="B107" s="49">
        <v>9573100</v>
      </c>
      <c r="C107" s="49">
        <v>372400</v>
      </c>
      <c r="D107" s="49">
        <v>0</v>
      </c>
      <c r="E107" s="49">
        <v>7400</v>
      </c>
      <c r="F107" s="49">
        <v>133100</v>
      </c>
      <c r="G107" s="49">
        <v>9000300</v>
      </c>
      <c r="H107" s="49">
        <v>0</v>
      </c>
      <c r="I107" s="49">
        <v>163200</v>
      </c>
      <c r="J107" s="49">
        <v>0</v>
      </c>
      <c r="K107" s="49">
        <v>8989800</v>
      </c>
      <c r="L107" s="49">
        <v>9680600</v>
      </c>
      <c r="M107" s="49">
        <v>16000</v>
      </c>
      <c r="N107" s="49">
        <v>988800</v>
      </c>
      <c r="O107" s="49">
        <v>0</v>
      </c>
      <c r="P107" s="49">
        <v>692800</v>
      </c>
      <c r="Q107" s="49">
        <v>346500</v>
      </c>
      <c r="R107" s="49">
        <v>108200</v>
      </c>
      <c r="S107" s="49">
        <v>3852200</v>
      </c>
      <c r="T107" s="49">
        <v>2519900</v>
      </c>
      <c r="U107" s="49">
        <v>382900</v>
      </c>
      <c r="V107" s="49">
        <v>0</v>
      </c>
      <c r="W107" s="49">
        <v>3465500</v>
      </c>
      <c r="X107" s="49">
        <v>870900</v>
      </c>
      <c r="Y107" s="49">
        <v>157300</v>
      </c>
      <c r="Z107" s="49">
        <v>29999800</v>
      </c>
      <c r="AA107" s="49">
        <v>26900</v>
      </c>
      <c r="AB107" s="49">
        <v>25265400</v>
      </c>
      <c r="AC107" s="50">
        <v>5090294.7845804989</v>
      </c>
      <c r="AE107" s="41">
        <f t="shared" si="38"/>
        <v>2006</v>
      </c>
      <c r="AF107" s="51">
        <f t="shared" si="39"/>
        <v>190602.5</v>
      </c>
      <c r="AG107" s="51">
        <f t="shared" si="40"/>
        <v>107877.6</v>
      </c>
      <c r="AH107" s="51">
        <f t="shared" si="41"/>
        <v>530573.4</v>
      </c>
      <c r="AI107" s="51">
        <f t="shared" si="42"/>
        <v>283295.02799999999</v>
      </c>
      <c r="AJ107" s="51">
        <f t="shared" si="43"/>
        <v>305094.91525423725</v>
      </c>
      <c r="AK107" s="51">
        <f t="shared" si="44"/>
        <v>140900.85999999999</v>
      </c>
      <c r="AL107" s="51">
        <f t="shared" si="45"/>
        <v>49118.080000000002</v>
      </c>
      <c r="AM107" s="51">
        <f t="shared" si="46"/>
        <v>586750.68000000005</v>
      </c>
      <c r="AN107" s="52">
        <f t="shared" si="47"/>
        <v>16288.943310657598</v>
      </c>
      <c r="AO107" s="41"/>
      <c r="AP107" s="41"/>
      <c r="AQ107" s="51">
        <f t="shared" si="48"/>
        <v>2210502.0065648947</v>
      </c>
      <c r="AR107" s="43">
        <f t="shared" si="49"/>
        <v>2006</v>
      </c>
      <c r="AS107" s="53">
        <f t="shared" si="50"/>
        <v>41586</v>
      </c>
      <c r="AT107" s="53">
        <f t="shared" si="51"/>
        <v>56186.25</v>
      </c>
      <c r="AU107" s="53">
        <f t="shared" si="52"/>
        <v>227388.6</v>
      </c>
      <c r="AV107" s="53">
        <f t="shared" si="53"/>
        <v>119713.995</v>
      </c>
      <c r="AW107" s="53">
        <f t="shared" si="54"/>
        <v>144132.73386432001</v>
      </c>
      <c r="AX107" s="53">
        <f t="shared" si="55"/>
        <v>34621.809860000001</v>
      </c>
      <c r="AY107" s="53">
        <f t="shared" si="56"/>
        <v>19537.901839999999</v>
      </c>
      <c r="AZ107" s="53">
        <f t="shared" si="57"/>
        <v>187987.81</v>
      </c>
      <c r="BA107" s="54">
        <f t="shared" si="58"/>
        <v>6108.3537414965986</v>
      </c>
      <c r="BB107" s="43"/>
      <c r="BC107" s="43"/>
      <c r="BD107" s="53">
        <f t="shared" si="59"/>
        <v>837263.45430581644</v>
      </c>
      <c r="BE107" s="45">
        <f t="shared" si="60"/>
        <v>2006</v>
      </c>
      <c r="BF107" s="55">
        <f t="shared" si="61"/>
        <v>69310</v>
      </c>
      <c r="BG107" s="55">
        <f t="shared" si="62"/>
        <v>40454.1</v>
      </c>
      <c r="BH107" s="55">
        <f t="shared" si="63"/>
        <v>133906.62</v>
      </c>
      <c r="BI107" s="55">
        <f t="shared" si="64"/>
        <v>91304.6</v>
      </c>
      <c r="BJ107" s="55">
        <f t="shared" si="65"/>
        <v>71282.375999999989</v>
      </c>
      <c r="BK107" s="55">
        <f t="shared" si="66"/>
        <v>45106.550799999997</v>
      </c>
      <c r="BL107" s="55">
        <f t="shared" si="67"/>
        <v>17611.553199999998</v>
      </c>
      <c r="BM107" s="55">
        <f t="shared" si="68"/>
        <v>725813.62</v>
      </c>
      <c r="BN107" s="55">
        <f t="shared" si="69"/>
        <v>27996.621315192744</v>
      </c>
      <c r="BO107" s="55"/>
      <c r="BP107" s="55"/>
      <c r="BQ107" s="55">
        <f t="shared" si="70"/>
        <v>1222786.0413151926</v>
      </c>
      <c r="BS107" s="56">
        <f t="shared" si="71"/>
        <v>2210.5020065648946</v>
      </c>
      <c r="BT107" s="57">
        <f t="shared" si="72"/>
        <v>837.26345430581648</v>
      </c>
      <c r="BU107" s="58">
        <f t="shared" si="73"/>
        <v>1222.7860413151925</v>
      </c>
      <c r="BW107" s="59">
        <f t="shared" si="74"/>
        <v>535.55110000000002</v>
      </c>
    </row>
    <row r="108" spans="1:75" x14ac:dyDescent="0.2">
      <c r="A108" s="48">
        <v>2007</v>
      </c>
      <c r="B108" s="49">
        <v>10909800</v>
      </c>
      <c r="C108" s="49">
        <v>276700</v>
      </c>
      <c r="D108" s="49">
        <v>100</v>
      </c>
      <c r="E108" s="49">
        <v>4600</v>
      </c>
      <c r="F108" s="49">
        <v>162500</v>
      </c>
      <c r="G108" s="49">
        <v>9611100</v>
      </c>
      <c r="H108" s="49">
        <v>0</v>
      </c>
      <c r="I108" s="49">
        <v>224800</v>
      </c>
      <c r="J108" s="49">
        <v>0</v>
      </c>
      <c r="K108" s="49">
        <v>11648700</v>
      </c>
      <c r="L108" s="49">
        <v>8767200</v>
      </c>
      <c r="M108" s="49">
        <v>7700</v>
      </c>
      <c r="N108" s="49">
        <v>633500</v>
      </c>
      <c r="O108" s="49">
        <v>0</v>
      </c>
      <c r="P108" s="49">
        <v>733900</v>
      </c>
      <c r="Q108" s="49">
        <v>262600</v>
      </c>
      <c r="R108" s="49">
        <v>124800</v>
      </c>
      <c r="S108" s="49">
        <v>4618400</v>
      </c>
      <c r="T108" s="49">
        <v>2934800</v>
      </c>
      <c r="U108" s="49">
        <v>252000</v>
      </c>
      <c r="V108" s="49">
        <v>0</v>
      </c>
      <c r="W108" s="49">
        <v>2686200</v>
      </c>
      <c r="X108" s="49">
        <v>762000</v>
      </c>
      <c r="Y108" s="49">
        <v>123800</v>
      </c>
      <c r="Z108" s="49">
        <v>29665000</v>
      </c>
      <c r="AA108" s="49">
        <v>56800</v>
      </c>
      <c r="AB108" s="49">
        <v>20090400</v>
      </c>
      <c r="AC108" s="50">
        <v>4987845.8049886618</v>
      </c>
      <c r="AE108" s="41">
        <f t="shared" si="38"/>
        <v>2007</v>
      </c>
      <c r="AF108" s="51">
        <f t="shared" si="39"/>
        <v>147741</v>
      </c>
      <c r="AG108" s="51">
        <f t="shared" si="40"/>
        <v>139784.4</v>
      </c>
      <c r="AH108" s="51">
        <f t="shared" si="41"/>
        <v>421898.4</v>
      </c>
      <c r="AI108" s="51">
        <f t="shared" si="42"/>
        <v>323115.848</v>
      </c>
      <c r="AJ108" s="51">
        <f t="shared" si="43"/>
        <v>325799.99999999994</v>
      </c>
      <c r="AK108" s="51">
        <f t="shared" si="44"/>
        <v>156572.39300000001</v>
      </c>
      <c r="AL108" s="51">
        <f t="shared" si="45"/>
        <v>36901.449999999997</v>
      </c>
      <c r="AM108" s="51">
        <f t="shared" si="46"/>
        <v>577061.57999999996</v>
      </c>
      <c r="AN108" s="52">
        <f t="shared" si="47"/>
        <v>15961.106575963719</v>
      </c>
      <c r="AO108" s="41"/>
      <c r="AP108" s="41"/>
      <c r="AQ108" s="51">
        <f t="shared" si="48"/>
        <v>2144836.1775759635</v>
      </c>
      <c r="AR108" s="43">
        <f t="shared" si="49"/>
        <v>2007</v>
      </c>
      <c r="AS108" s="53">
        <f t="shared" si="50"/>
        <v>32234.400000000001</v>
      </c>
      <c r="AT108" s="53">
        <f t="shared" si="51"/>
        <v>72804.375</v>
      </c>
      <c r="AU108" s="53">
        <f t="shared" si="52"/>
        <v>180813.6</v>
      </c>
      <c r="AV108" s="53">
        <f t="shared" si="53"/>
        <v>136044.49</v>
      </c>
      <c r="AW108" s="53">
        <f t="shared" si="54"/>
        <v>153914.21601984001</v>
      </c>
      <c r="AX108" s="53">
        <f t="shared" si="55"/>
        <v>37716.242720000002</v>
      </c>
      <c r="AY108" s="53">
        <f t="shared" si="56"/>
        <v>15254.017760000001</v>
      </c>
      <c r="AZ108" s="53">
        <f t="shared" si="57"/>
        <v>184601.27</v>
      </c>
      <c r="BA108" s="54">
        <f t="shared" si="58"/>
        <v>5985.4149659863942</v>
      </c>
      <c r="BB108" s="43"/>
      <c r="BC108" s="43"/>
      <c r="BD108" s="53">
        <f t="shared" si="59"/>
        <v>819368.02646582632</v>
      </c>
      <c r="BE108" s="45">
        <f t="shared" si="60"/>
        <v>2007</v>
      </c>
      <c r="BF108" s="55">
        <f t="shared" si="61"/>
        <v>53724</v>
      </c>
      <c r="BG108" s="55">
        <f t="shared" si="62"/>
        <v>52419.15</v>
      </c>
      <c r="BH108" s="55">
        <f t="shared" si="63"/>
        <v>106479.12</v>
      </c>
      <c r="BI108" s="55">
        <f t="shared" si="64"/>
        <v>103697</v>
      </c>
      <c r="BJ108" s="55">
        <f t="shared" si="65"/>
        <v>76119.911999999982</v>
      </c>
      <c r="BK108" s="55">
        <f t="shared" si="66"/>
        <v>49567.649600000004</v>
      </c>
      <c r="BL108" s="55">
        <f t="shared" si="67"/>
        <v>13353.944800000001</v>
      </c>
      <c r="BM108" s="55">
        <f t="shared" si="68"/>
        <v>714733.64</v>
      </c>
      <c r="BN108" s="55">
        <f t="shared" si="69"/>
        <v>27433.151927437641</v>
      </c>
      <c r="BO108" s="55"/>
      <c r="BP108" s="55"/>
      <c r="BQ108" s="55">
        <f t="shared" si="70"/>
        <v>1197527.5683274376</v>
      </c>
      <c r="BS108" s="56">
        <f t="shared" si="71"/>
        <v>2144.8361775759636</v>
      </c>
      <c r="BT108" s="57">
        <f t="shared" si="72"/>
        <v>819.36802646582635</v>
      </c>
      <c r="BU108" s="58">
        <f t="shared" si="73"/>
        <v>1197.5275683274376</v>
      </c>
      <c r="BW108" s="59">
        <f t="shared" si="74"/>
        <v>497.46194650000001</v>
      </c>
    </row>
    <row r="109" spans="1:75" x14ac:dyDescent="0.2">
      <c r="A109" s="48">
        <v>2008</v>
      </c>
      <c r="B109" s="49">
        <v>11785800</v>
      </c>
      <c r="C109" s="49">
        <v>265500</v>
      </c>
      <c r="D109" s="49">
        <v>0</v>
      </c>
      <c r="E109" s="49">
        <v>0</v>
      </c>
      <c r="F109" s="49">
        <v>195000</v>
      </c>
      <c r="G109" s="49">
        <v>12644900</v>
      </c>
      <c r="H109" s="49">
        <v>0</v>
      </c>
      <c r="I109" s="49">
        <v>67000</v>
      </c>
      <c r="J109" s="49">
        <v>0</v>
      </c>
      <c r="K109" s="49">
        <v>10642800</v>
      </c>
      <c r="L109" s="49">
        <v>9187100</v>
      </c>
      <c r="M109" s="49">
        <v>0</v>
      </c>
      <c r="N109" s="49">
        <v>861100</v>
      </c>
      <c r="O109" s="49">
        <v>0</v>
      </c>
      <c r="P109" s="49">
        <v>1043200</v>
      </c>
      <c r="Q109" s="49">
        <v>230100</v>
      </c>
      <c r="R109" s="49">
        <v>161100</v>
      </c>
      <c r="S109" s="49">
        <v>4272600</v>
      </c>
      <c r="T109" s="49">
        <v>3564500</v>
      </c>
      <c r="U109" s="49">
        <v>297200</v>
      </c>
      <c r="V109" s="49">
        <v>0</v>
      </c>
      <c r="W109" s="49">
        <v>3335900</v>
      </c>
      <c r="X109" s="49">
        <v>344700</v>
      </c>
      <c r="Y109" s="49">
        <v>105600</v>
      </c>
      <c r="Z109" s="49">
        <v>28947400</v>
      </c>
      <c r="AA109" s="49">
        <v>37900</v>
      </c>
      <c r="AB109" s="49">
        <v>28619200</v>
      </c>
      <c r="AC109" s="50">
        <v>4696598.6394557822</v>
      </c>
      <c r="AE109" s="41">
        <f t="shared" si="38"/>
        <v>2008</v>
      </c>
      <c r="AF109" s="51">
        <f t="shared" si="39"/>
        <v>183474.5</v>
      </c>
      <c r="AG109" s="51">
        <f t="shared" si="40"/>
        <v>127713.60000000001</v>
      </c>
      <c r="AH109" s="51">
        <f t="shared" si="41"/>
        <v>601003.19999999995</v>
      </c>
      <c r="AI109" s="51">
        <f t="shared" si="42"/>
        <v>330662.32799999998</v>
      </c>
      <c r="AJ109" s="51">
        <f t="shared" si="43"/>
        <v>428640.67796610162</v>
      </c>
      <c r="AK109" s="51">
        <f t="shared" si="44"/>
        <v>186711.02499999999</v>
      </c>
      <c r="AL109" s="51">
        <f t="shared" si="45"/>
        <v>46186.28</v>
      </c>
      <c r="AM109" s="51">
        <f t="shared" si="46"/>
        <v>565567.11</v>
      </c>
      <c r="AN109" s="52">
        <f t="shared" si="47"/>
        <v>15029.115646258504</v>
      </c>
      <c r="AO109" s="41"/>
      <c r="AP109" s="41"/>
      <c r="AQ109" s="51">
        <f t="shared" si="48"/>
        <v>2484987.8366123601</v>
      </c>
      <c r="AR109" s="43">
        <f t="shared" si="49"/>
        <v>2008</v>
      </c>
      <c r="AS109" s="53">
        <f t="shared" si="50"/>
        <v>40030.800000000003</v>
      </c>
      <c r="AT109" s="53">
        <f t="shared" si="51"/>
        <v>66517.5</v>
      </c>
      <c r="AU109" s="53">
        <f t="shared" si="52"/>
        <v>257572.8</v>
      </c>
      <c r="AV109" s="53">
        <f t="shared" si="53"/>
        <v>140185.465</v>
      </c>
      <c r="AW109" s="53">
        <f t="shared" si="54"/>
        <v>202498.13966655999</v>
      </c>
      <c r="AX109" s="53">
        <f t="shared" si="55"/>
        <v>44634.760300000002</v>
      </c>
      <c r="AY109" s="53">
        <f t="shared" si="56"/>
        <v>18772.439320000001</v>
      </c>
      <c r="AZ109" s="53">
        <f t="shared" si="57"/>
        <v>181146.91</v>
      </c>
      <c r="BA109" s="54">
        <f t="shared" si="58"/>
        <v>5635.9183673469388</v>
      </c>
      <c r="BB109" s="43"/>
      <c r="BC109" s="43"/>
      <c r="BD109" s="53">
        <f t="shared" si="59"/>
        <v>956994.73265390692</v>
      </c>
      <c r="BE109" s="45">
        <f t="shared" si="60"/>
        <v>2008</v>
      </c>
      <c r="BF109" s="55">
        <f t="shared" si="61"/>
        <v>66718</v>
      </c>
      <c r="BG109" s="55">
        <f t="shared" si="62"/>
        <v>47892.6</v>
      </c>
      <c r="BH109" s="55">
        <f t="shared" si="63"/>
        <v>151681.76</v>
      </c>
      <c r="BI109" s="55">
        <f t="shared" si="64"/>
        <v>107465.88</v>
      </c>
      <c r="BJ109" s="55">
        <f t="shared" si="65"/>
        <v>100147.60799999998</v>
      </c>
      <c r="BK109" s="55">
        <f t="shared" si="66"/>
        <v>58602.366000000002</v>
      </c>
      <c r="BL109" s="55">
        <f t="shared" si="67"/>
        <v>14684.5916</v>
      </c>
      <c r="BM109" s="55">
        <f t="shared" si="68"/>
        <v>699782.47</v>
      </c>
      <c r="BN109" s="55">
        <f t="shared" si="69"/>
        <v>25831.292517006805</v>
      </c>
      <c r="BO109" s="55"/>
      <c r="BP109" s="55"/>
      <c r="BQ109" s="55">
        <f t="shared" si="70"/>
        <v>1272806.5681170069</v>
      </c>
      <c r="BS109" s="56">
        <f t="shared" si="71"/>
        <v>2484.9878366123603</v>
      </c>
      <c r="BT109" s="57">
        <f t="shared" si="72"/>
        <v>956.99473265390691</v>
      </c>
      <c r="BU109" s="58">
        <f t="shared" si="73"/>
        <v>1272.8065681170069</v>
      </c>
      <c r="BW109" s="59">
        <f t="shared" si="74"/>
        <v>541.69872250000003</v>
      </c>
    </row>
    <row r="110" spans="1:75" x14ac:dyDescent="0.2">
      <c r="A110" s="48">
        <v>2009</v>
      </c>
      <c r="B110" s="49">
        <v>9528200</v>
      </c>
      <c r="C110" s="49">
        <v>225000</v>
      </c>
      <c r="D110" s="49">
        <v>0</v>
      </c>
      <c r="E110" s="49">
        <v>0</v>
      </c>
      <c r="F110" s="49">
        <v>197400</v>
      </c>
      <c r="G110" s="49">
        <v>12898100</v>
      </c>
      <c r="H110" s="49">
        <v>0</v>
      </c>
      <c r="I110" s="49">
        <v>75500</v>
      </c>
      <c r="J110" s="49">
        <v>0</v>
      </c>
      <c r="K110" s="49">
        <v>9796200</v>
      </c>
      <c r="L110" s="49">
        <v>10992200</v>
      </c>
      <c r="M110" s="49">
        <v>0</v>
      </c>
      <c r="N110" s="49">
        <v>914900</v>
      </c>
      <c r="O110" s="49">
        <v>0</v>
      </c>
      <c r="P110" s="49">
        <v>1530200</v>
      </c>
      <c r="Q110" s="49">
        <v>233200</v>
      </c>
      <c r="R110" s="49">
        <v>208300</v>
      </c>
      <c r="S110" s="49">
        <v>2911500</v>
      </c>
      <c r="T110" s="49">
        <v>3379400</v>
      </c>
      <c r="U110" s="49">
        <v>280500</v>
      </c>
      <c r="V110" s="49">
        <v>0</v>
      </c>
      <c r="W110" s="49">
        <v>3581600</v>
      </c>
      <c r="X110" s="49">
        <v>657700</v>
      </c>
      <c r="Y110" s="49">
        <v>101900</v>
      </c>
      <c r="Z110" s="49">
        <v>23218500</v>
      </c>
      <c r="AA110" s="49">
        <v>30000</v>
      </c>
      <c r="AB110" s="49">
        <v>26949900</v>
      </c>
      <c r="AC110" s="50">
        <v>4574104.3083900223</v>
      </c>
      <c r="AE110" s="41">
        <f t="shared" si="38"/>
        <v>2009</v>
      </c>
      <c r="AF110" s="51">
        <f t="shared" si="39"/>
        <v>196988</v>
      </c>
      <c r="AG110" s="51">
        <f t="shared" si="40"/>
        <v>117554.4</v>
      </c>
      <c r="AH110" s="51">
        <f t="shared" si="41"/>
        <v>565947.9</v>
      </c>
      <c r="AI110" s="51">
        <f t="shared" si="42"/>
        <v>255924.204</v>
      </c>
      <c r="AJ110" s="51">
        <f t="shared" si="43"/>
        <v>437223.72881355922</v>
      </c>
      <c r="AK110" s="51">
        <f t="shared" si="44"/>
        <v>194741.26199999999</v>
      </c>
      <c r="AL110" s="51">
        <f t="shared" si="45"/>
        <v>50429.77</v>
      </c>
      <c r="AM110" s="51">
        <f t="shared" si="46"/>
        <v>467768.13</v>
      </c>
      <c r="AN110" s="52">
        <f t="shared" si="47"/>
        <v>14637.133786848071</v>
      </c>
      <c r="AO110" s="41"/>
      <c r="AP110" s="41"/>
      <c r="AQ110" s="51">
        <f t="shared" si="48"/>
        <v>2301214.5286004073</v>
      </c>
      <c r="AR110" s="43">
        <f t="shared" si="49"/>
        <v>2009</v>
      </c>
      <c r="AS110" s="53">
        <f t="shared" si="50"/>
        <v>42979.199999999997</v>
      </c>
      <c r="AT110" s="53">
        <f t="shared" si="51"/>
        <v>61226.25</v>
      </c>
      <c r="AU110" s="53">
        <f t="shared" si="52"/>
        <v>242549.1</v>
      </c>
      <c r="AV110" s="53">
        <f t="shared" si="53"/>
        <v>109284.22</v>
      </c>
      <c r="AW110" s="53">
        <f t="shared" si="54"/>
        <v>206552.93875264001</v>
      </c>
      <c r="AX110" s="53">
        <f t="shared" si="55"/>
        <v>47644.363160000001</v>
      </c>
      <c r="AY110" s="53">
        <f t="shared" si="56"/>
        <v>20713.61796</v>
      </c>
      <c r="AZ110" s="53">
        <f t="shared" si="57"/>
        <v>151093.89499999999</v>
      </c>
      <c r="BA110" s="54">
        <f t="shared" si="58"/>
        <v>5488.9251700680261</v>
      </c>
      <c r="BB110" s="43"/>
      <c r="BC110" s="43"/>
      <c r="BD110" s="53">
        <f t="shared" si="59"/>
        <v>887532.51004270802</v>
      </c>
      <c r="BE110" s="45">
        <f t="shared" si="60"/>
        <v>2009</v>
      </c>
      <c r="BF110" s="55">
        <f t="shared" si="61"/>
        <v>71632</v>
      </c>
      <c r="BG110" s="55">
        <f t="shared" si="62"/>
        <v>44082.9</v>
      </c>
      <c r="BH110" s="55">
        <f t="shared" si="63"/>
        <v>142834.47</v>
      </c>
      <c r="BI110" s="55">
        <f t="shared" si="64"/>
        <v>84193.7</v>
      </c>
      <c r="BJ110" s="55">
        <f t="shared" si="65"/>
        <v>102152.95199999999</v>
      </c>
      <c r="BK110" s="55">
        <f t="shared" si="66"/>
        <v>61486.138800000008</v>
      </c>
      <c r="BL110" s="55">
        <f t="shared" si="67"/>
        <v>16838.394800000002</v>
      </c>
      <c r="BM110" s="55">
        <f t="shared" si="68"/>
        <v>574696.64</v>
      </c>
      <c r="BN110" s="55">
        <f t="shared" si="69"/>
        <v>25157.573696145122</v>
      </c>
      <c r="BO110" s="55"/>
      <c r="BP110" s="55"/>
      <c r="BQ110" s="55">
        <f t="shared" si="70"/>
        <v>1123074.7692961451</v>
      </c>
      <c r="BS110" s="56">
        <f t="shared" si="71"/>
        <v>2301.2145286004074</v>
      </c>
      <c r="BT110" s="57">
        <f t="shared" si="72"/>
        <v>887.53251004270805</v>
      </c>
      <c r="BU110" s="58">
        <f t="shared" si="73"/>
        <v>1123.0747692961452</v>
      </c>
      <c r="BW110" s="59">
        <f t="shared" si="74"/>
        <v>506.80790599999995</v>
      </c>
    </row>
    <row r="111" spans="1:75" x14ac:dyDescent="0.2">
      <c r="A111" s="48">
        <v>2010</v>
      </c>
      <c r="B111" s="49">
        <v>7627200</v>
      </c>
      <c r="C111" s="49">
        <v>253500</v>
      </c>
      <c r="D111" s="49">
        <v>0</v>
      </c>
      <c r="E111" s="49">
        <v>0</v>
      </c>
      <c r="F111" s="49">
        <v>153500</v>
      </c>
      <c r="G111" s="49">
        <v>12788600</v>
      </c>
      <c r="H111" s="49">
        <v>0</v>
      </c>
      <c r="I111" s="49">
        <v>128300</v>
      </c>
      <c r="J111" s="49">
        <v>0</v>
      </c>
      <c r="K111" s="49">
        <v>12043300</v>
      </c>
      <c r="L111" s="49">
        <v>8969400</v>
      </c>
      <c r="M111" s="49">
        <v>0</v>
      </c>
      <c r="N111" s="49">
        <v>418500</v>
      </c>
      <c r="O111" s="49">
        <v>0</v>
      </c>
      <c r="P111" s="49">
        <v>2004800</v>
      </c>
      <c r="Q111" s="49">
        <v>243800</v>
      </c>
      <c r="R111" s="49">
        <v>182000</v>
      </c>
      <c r="S111" s="49">
        <v>2451400</v>
      </c>
      <c r="T111" s="49">
        <v>3018200</v>
      </c>
      <c r="U111" s="49">
        <v>237400</v>
      </c>
      <c r="V111" s="49">
        <v>0</v>
      </c>
      <c r="W111" s="49">
        <v>4444600</v>
      </c>
      <c r="X111" s="49">
        <v>508000</v>
      </c>
      <c r="Y111" s="49">
        <v>67600</v>
      </c>
      <c r="Z111" s="49">
        <v>29304700</v>
      </c>
      <c r="AA111" s="49">
        <v>66000</v>
      </c>
      <c r="AB111" s="49">
        <v>23299600</v>
      </c>
      <c r="AC111" s="50">
        <v>4406031.7460317463</v>
      </c>
      <c r="AE111" s="41">
        <f t="shared" si="38"/>
        <v>2010</v>
      </c>
      <c r="AF111" s="51">
        <f t="shared" si="39"/>
        <v>244453</v>
      </c>
      <c r="AG111" s="51">
        <f t="shared" si="40"/>
        <v>144519.6</v>
      </c>
      <c r="AH111" s="51">
        <f t="shared" si="41"/>
        <v>489291.6</v>
      </c>
      <c r="AI111" s="51">
        <f t="shared" si="42"/>
        <v>209993.88800000001</v>
      </c>
      <c r="AJ111" s="51">
        <f t="shared" si="43"/>
        <v>433511.86440677958</v>
      </c>
      <c r="AK111" s="51">
        <f t="shared" si="44"/>
        <v>199126.701</v>
      </c>
      <c r="AL111" s="51">
        <f t="shared" si="45"/>
        <v>29151.15</v>
      </c>
      <c r="AM111" s="51">
        <f t="shared" si="46"/>
        <v>571256.67000000004</v>
      </c>
      <c r="AN111" s="52">
        <f t="shared" si="47"/>
        <v>14099.30158730159</v>
      </c>
      <c r="AO111" s="41"/>
      <c r="AP111" s="41"/>
      <c r="AQ111" s="51">
        <f t="shared" si="48"/>
        <v>2335403.7749940814</v>
      </c>
      <c r="AR111" s="43">
        <f t="shared" si="49"/>
        <v>2010</v>
      </c>
      <c r="AS111" s="53">
        <f t="shared" si="50"/>
        <v>53335.199999999997</v>
      </c>
      <c r="AT111" s="53">
        <f t="shared" si="51"/>
        <v>75270.625</v>
      </c>
      <c r="AU111" s="53">
        <f t="shared" si="52"/>
        <v>209696.4</v>
      </c>
      <c r="AV111" s="53">
        <f t="shared" si="53"/>
        <v>89536.25</v>
      </c>
      <c r="AW111" s="53">
        <f t="shared" si="54"/>
        <v>204799.38227584001</v>
      </c>
      <c r="AX111" s="53">
        <f t="shared" si="55"/>
        <v>50319.401480000008</v>
      </c>
      <c r="AY111" s="53">
        <f t="shared" si="56"/>
        <v>12561.958399999998</v>
      </c>
      <c r="AZ111" s="53">
        <f t="shared" si="57"/>
        <v>182853.065</v>
      </c>
      <c r="BA111" s="54">
        <f t="shared" si="58"/>
        <v>5287.2380952380954</v>
      </c>
      <c r="BB111" s="43"/>
      <c r="BC111" s="43"/>
      <c r="BD111" s="53">
        <f t="shared" si="59"/>
        <v>883659.52025107807</v>
      </c>
      <c r="BE111" s="45">
        <f t="shared" si="60"/>
        <v>2010</v>
      </c>
      <c r="BF111" s="55">
        <f t="shared" si="61"/>
        <v>88892</v>
      </c>
      <c r="BG111" s="55">
        <f t="shared" si="62"/>
        <v>54194.85</v>
      </c>
      <c r="BH111" s="55">
        <f t="shared" si="63"/>
        <v>123487.88</v>
      </c>
      <c r="BI111" s="55">
        <f t="shared" si="64"/>
        <v>68770.14</v>
      </c>
      <c r="BJ111" s="55">
        <f t="shared" si="65"/>
        <v>101285.71199999998</v>
      </c>
      <c r="BK111" s="55">
        <f t="shared" si="66"/>
        <v>63654.9084</v>
      </c>
      <c r="BL111" s="55">
        <f t="shared" si="67"/>
        <v>9931.2919999999995</v>
      </c>
      <c r="BM111" s="55">
        <f t="shared" si="68"/>
        <v>707194.88</v>
      </c>
      <c r="BN111" s="55">
        <f t="shared" si="69"/>
        <v>24233.174603174604</v>
      </c>
      <c r="BO111" s="55"/>
      <c r="BP111" s="55"/>
      <c r="BQ111" s="55">
        <f t="shared" si="70"/>
        <v>1241644.8370031747</v>
      </c>
      <c r="BS111" s="56">
        <f t="shared" si="71"/>
        <v>2335.4037749940812</v>
      </c>
      <c r="BT111" s="57">
        <f t="shared" si="72"/>
        <v>883.65952025107811</v>
      </c>
      <c r="BU111" s="58">
        <f t="shared" si="73"/>
        <v>1241.6448370031746</v>
      </c>
      <c r="BW111" s="59">
        <f t="shared" si="74"/>
        <v>612.15435550000007</v>
      </c>
    </row>
    <row r="112" spans="1:75" x14ac:dyDescent="0.2">
      <c r="A112" s="48">
        <v>2011</v>
      </c>
      <c r="B112" s="49">
        <v>7891500</v>
      </c>
      <c r="C112" s="49">
        <v>162500</v>
      </c>
      <c r="D112" s="49">
        <v>0</v>
      </c>
      <c r="E112" s="49">
        <v>0</v>
      </c>
      <c r="F112" s="49">
        <v>128600</v>
      </c>
      <c r="G112" s="49">
        <v>14608100</v>
      </c>
      <c r="H112" s="49">
        <v>0</v>
      </c>
      <c r="I112" s="49">
        <v>85600</v>
      </c>
      <c r="J112" s="49">
        <v>0</v>
      </c>
      <c r="K112" s="49">
        <v>11358700</v>
      </c>
      <c r="L112" s="49">
        <v>8987500</v>
      </c>
      <c r="M112" s="49">
        <v>0</v>
      </c>
      <c r="N112" s="49">
        <v>398900</v>
      </c>
      <c r="O112" s="49">
        <v>0</v>
      </c>
      <c r="P112" s="49">
        <v>1573500</v>
      </c>
      <c r="Q112" s="49">
        <v>239600</v>
      </c>
      <c r="R112" s="49">
        <v>130000</v>
      </c>
      <c r="S112" s="49">
        <v>3157600</v>
      </c>
      <c r="T112" s="49">
        <v>2502000</v>
      </c>
      <c r="U112" s="49">
        <v>241400</v>
      </c>
      <c r="V112" s="49">
        <v>0</v>
      </c>
      <c r="W112" s="49">
        <v>4466500</v>
      </c>
      <c r="X112" s="49">
        <v>703100</v>
      </c>
      <c r="Y112" s="49">
        <v>19800</v>
      </c>
      <c r="Z112" s="49">
        <v>27735300</v>
      </c>
      <c r="AA112" s="49">
        <v>31800</v>
      </c>
      <c r="AB112" s="49">
        <v>25288000</v>
      </c>
      <c r="AC112" s="50">
        <v>4189206.3492063489</v>
      </c>
      <c r="AE112" s="41">
        <f t="shared" si="38"/>
        <v>2011</v>
      </c>
      <c r="AF112" s="51">
        <f t="shared" si="39"/>
        <v>245657.5</v>
      </c>
      <c r="AG112" s="51">
        <f t="shared" si="40"/>
        <v>136304.4</v>
      </c>
      <c r="AH112" s="51">
        <f t="shared" si="41"/>
        <v>531048</v>
      </c>
      <c r="AI112" s="51">
        <f t="shared" si="42"/>
        <v>231137.46400000001</v>
      </c>
      <c r="AJ112" s="51">
        <f t="shared" si="43"/>
        <v>495189.83050847455</v>
      </c>
      <c r="AK112" s="51">
        <f t="shared" si="44"/>
        <v>159796.26500000001</v>
      </c>
      <c r="AL112" s="51">
        <f t="shared" si="45"/>
        <v>24994.9</v>
      </c>
      <c r="AM112" s="51">
        <f t="shared" si="46"/>
        <v>542607.24</v>
      </c>
      <c r="AN112" s="52">
        <f t="shared" si="47"/>
        <v>13405.460317460318</v>
      </c>
      <c r="AO112" s="41"/>
      <c r="AP112" s="41"/>
      <c r="AQ112" s="51">
        <f t="shared" si="48"/>
        <v>2380141.0598259349</v>
      </c>
      <c r="AR112" s="43">
        <f t="shared" si="49"/>
        <v>2011</v>
      </c>
      <c r="AS112" s="53">
        <f t="shared" si="50"/>
        <v>53598</v>
      </c>
      <c r="AT112" s="53">
        <f t="shared" si="51"/>
        <v>70991.875</v>
      </c>
      <c r="AU112" s="53">
        <f t="shared" si="52"/>
        <v>227592</v>
      </c>
      <c r="AV112" s="53">
        <f t="shared" si="53"/>
        <v>97616.49000000002</v>
      </c>
      <c r="AW112" s="53">
        <f t="shared" si="54"/>
        <v>233937.24537664</v>
      </c>
      <c r="AX112" s="53">
        <f t="shared" si="55"/>
        <v>40008.852800000008</v>
      </c>
      <c r="AY112" s="53">
        <f t="shared" si="56"/>
        <v>10673.726000000001</v>
      </c>
      <c r="AZ112" s="53">
        <f t="shared" si="57"/>
        <v>173857.97500000001</v>
      </c>
      <c r="BA112" s="54">
        <f t="shared" si="58"/>
        <v>5027.0476190476184</v>
      </c>
      <c r="BB112" s="43"/>
      <c r="BC112" s="43"/>
      <c r="BD112" s="53">
        <f t="shared" si="59"/>
        <v>913303.21179568756</v>
      </c>
      <c r="BE112" s="45">
        <f t="shared" si="60"/>
        <v>2011</v>
      </c>
      <c r="BF112" s="55">
        <f t="shared" si="61"/>
        <v>89330</v>
      </c>
      <c r="BG112" s="55">
        <f t="shared" si="62"/>
        <v>51114.15</v>
      </c>
      <c r="BH112" s="55">
        <f t="shared" si="63"/>
        <v>134026.4</v>
      </c>
      <c r="BI112" s="55">
        <f t="shared" si="64"/>
        <v>74514.97</v>
      </c>
      <c r="BJ112" s="55">
        <f t="shared" si="65"/>
        <v>115696.15199999999</v>
      </c>
      <c r="BK112" s="55">
        <f t="shared" si="66"/>
        <v>50822.154000000002</v>
      </c>
      <c r="BL112" s="55">
        <f t="shared" si="67"/>
        <v>9347.65</v>
      </c>
      <c r="BM112" s="55">
        <f t="shared" si="68"/>
        <v>671165.65</v>
      </c>
      <c r="BN112" s="55">
        <f t="shared" si="69"/>
        <v>23040.634920634919</v>
      </c>
      <c r="BO112" s="55"/>
      <c r="BP112" s="55"/>
      <c r="BQ112" s="55">
        <f t="shared" si="70"/>
        <v>1219057.7609206352</v>
      </c>
      <c r="BS112" s="56">
        <f t="shared" si="71"/>
        <v>2380.1410598259349</v>
      </c>
      <c r="BT112" s="57">
        <f t="shared" si="72"/>
        <v>913.3032117956875</v>
      </c>
      <c r="BU112" s="58">
        <f t="shared" si="73"/>
        <v>1219.0577609206352</v>
      </c>
      <c r="BW112" s="59">
        <f t="shared" si="74"/>
        <v>579.33362749999992</v>
      </c>
    </row>
    <row r="113" spans="1:75" x14ac:dyDescent="0.2">
      <c r="A113" s="48">
        <v>2012</v>
      </c>
      <c r="B113" s="49">
        <v>8012300</v>
      </c>
      <c r="C113" s="49">
        <v>274400</v>
      </c>
      <c r="D113" s="49">
        <v>0</v>
      </c>
      <c r="E113" s="49">
        <v>0</v>
      </c>
      <c r="F113" s="49">
        <v>149700</v>
      </c>
      <c r="G113" s="49">
        <v>13868500</v>
      </c>
      <c r="H113" s="49">
        <v>0</v>
      </c>
      <c r="I113" s="49">
        <v>161400</v>
      </c>
      <c r="J113" s="49">
        <v>0</v>
      </c>
      <c r="K113" s="49">
        <v>13060100</v>
      </c>
      <c r="L113" s="49">
        <v>10618600</v>
      </c>
      <c r="M113" s="49">
        <v>0</v>
      </c>
      <c r="N113" s="49">
        <v>491500</v>
      </c>
      <c r="O113" s="49">
        <v>0</v>
      </c>
      <c r="P113" s="49">
        <v>1537900</v>
      </c>
      <c r="Q113" s="49">
        <v>176500</v>
      </c>
      <c r="R113" s="49">
        <v>118600</v>
      </c>
      <c r="S113" s="49">
        <v>2829600</v>
      </c>
      <c r="T113" s="49">
        <v>3340800</v>
      </c>
      <c r="U113" s="49">
        <v>336600</v>
      </c>
      <c r="V113" s="49">
        <v>0</v>
      </c>
      <c r="W113" s="49">
        <v>5086400</v>
      </c>
      <c r="X113" s="49">
        <v>598700</v>
      </c>
      <c r="Y113" s="49">
        <v>86900</v>
      </c>
      <c r="Z113" s="49">
        <v>25110800</v>
      </c>
      <c r="AA113" s="49">
        <v>35600</v>
      </c>
      <c r="AB113" s="49">
        <v>27246000</v>
      </c>
      <c r="AC113" s="50">
        <v>4568752.8344671205</v>
      </c>
      <c r="AE113" s="41">
        <f t="shared" si="38"/>
        <v>2012</v>
      </c>
      <c r="AF113" s="51">
        <f t="shared" si="39"/>
        <v>279752</v>
      </c>
      <c r="AG113" s="51">
        <f t="shared" si="40"/>
        <v>156721.20000000001</v>
      </c>
      <c r="AH113" s="51">
        <f t="shared" si="41"/>
        <v>572166</v>
      </c>
      <c r="AI113" s="51">
        <f t="shared" si="42"/>
        <v>225735.484</v>
      </c>
      <c r="AJ113" s="51">
        <f t="shared" si="43"/>
        <v>470118.64406779653</v>
      </c>
      <c r="AK113" s="51">
        <f t="shared" si="44"/>
        <v>197636.20199999999</v>
      </c>
      <c r="AL113" s="51">
        <f t="shared" si="45"/>
        <v>29955.69</v>
      </c>
      <c r="AM113" s="51">
        <f t="shared" si="46"/>
        <v>500940.18</v>
      </c>
      <c r="AN113" s="52">
        <f t="shared" si="47"/>
        <v>14620.009070294785</v>
      </c>
      <c r="AO113" s="41"/>
      <c r="AP113" s="41"/>
      <c r="AQ113" s="51">
        <f t="shared" si="48"/>
        <v>2447645.4091380914</v>
      </c>
      <c r="AR113" s="43">
        <f t="shared" si="49"/>
        <v>2012</v>
      </c>
      <c r="AS113" s="53">
        <f t="shared" si="50"/>
        <v>61036.800000000003</v>
      </c>
      <c r="AT113" s="53">
        <f t="shared" si="51"/>
        <v>81625.625</v>
      </c>
      <c r="AU113" s="53">
        <f t="shared" si="52"/>
        <v>245214</v>
      </c>
      <c r="AV113" s="53">
        <f t="shared" si="53"/>
        <v>96009.965000000011</v>
      </c>
      <c r="AW113" s="53">
        <f t="shared" si="54"/>
        <v>222093.13240639999</v>
      </c>
      <c r="AX113" s="53">
        <f t="shared" si="55"/>
        <v>48763.911120000004</v>
      </c>
      <c r="AY113" s="53">
        <f t="shared" si="56"/>
        <v>12534.998320000001</v>
      </c>
      <c r="AZ113" s="53">
        <f t="shared" si="57"/>
        <v>161376.85999999999</v>
      </c>
      <c r="BA113" s="54">
        <f t="shared" si="58"/>
        <v>5482.5034013605446</v>
      </c>
      <c r="BB113" s="43"/>
      <c r="BC113" s="43"/>
      <c r="BD113" s="53">
        <f t="shared" si="59"/>
        <v>934137.7952477606</v>
      </c>
      <c r="BE113" s="45">
        <f t="shared" si="60"/>
        <v>2012</v>
      </c>
      <c r="BF113" s="55">
        <f t="shared" si="61"/>
        <v>101728</v>
      </c>
      <c r="BG113" s="55">
        <f t="shared" si="62"/>
        <v>58770.45</v>
      </c>
      <c r="BH113" s="55">
        <f t="shared" si="63"/>
        <v>144403.79999999999</v>
      </c>
      <c r="BI113" s="55">
        <f t="shared" si="64"/>
        <v>73536.100000000006</v>
      </c>
      <c r="BJ113" s="55">
        <f t="shared" si="65"/>
        <v>109838.51999999999</v>
      </c>
      <c r="BK113" s="55">
        <f t="shared" si="66"/>
        <v>62762.931600000004</v>
      </c>
      <c r="BL113" s="55">
        <f t="shared" si="67"/>
        <v>10651.711599999999</v>
      </c>
      <c r="BM113" s="55">
        <f t="shared" si="68"/>
        <v>616837.22</v>
      </c>
      <c r="BN113" s="55">
        <f t="shared" si="69"/>
        <v>25128.140589569164</v>
      </c>
      <c r="BO113" s="55"/>
      <c r="BP113" s="55"/>
      <c r="BQ113" s="55">
        <f t="shared" si="70"/>
        <v>1203656.8737895694</v>
      </c>
      <c r="BS113" s="56">
        <f t="shared" si="71"/>
        <v>2447.6454091380915</v>
      </c>
      <c r="BT113" s="57">
        <f t="shared" si="72"/>
        <v>934.13779524776055</v>
      </c>
      <c r="BU113" s="58">
        <f t="shared" si="73"/>
        <v>1203.6568737895693</v>
      </c>
      <c r="BW113" s="59">
        <f t="shared" si="74"/>
        <v>608.33392100000015</v>
      </c>
    </row>
    <row r="114" spans="1:75" x14ac:dyDescent="0.2">
      <c r="A114" s="48">
        <v>2013</v>
      </c>
      <c r="B114" s="49">
        <v>10281600</v>
      </c>
      <c r="C114" s="49">
        <v>205900</v>
      </c>
      <c r="D114" s="49">
        <v>0</v>
      </c>
      <c r="E114" s="49">
        <v>0</v>
      </c>
      <c r="F114" s="49">
        <v>131000</v>
      </c>
      <c r="G114" s="49">
        <v>18551000</v>
      </c>
      <c r="H114" s="49">
        <v>0</v>
      </c>
      <c r="I114" s="49">
        <v>169400</v>
      </c>
      <c r="J114" s="49">
        <v>0</v>
      </c>
      <c r="K114" s="49">
        <v>14190700</v>
      </c>
      <c r="L114" s="49">
        <v>12271600</v>
      </c>
      <c r="M114" s="49">
        <v>0</v>
      </c>
      <c r="N114" s="49">
        <v>730700</v>
      </c>
      <c r="O114" s="49">
        <v>0</v>
      </c>
      <c r="P114" s="49">
        <v>2261700</v>
      </c>
      <c r="Q114" s="49">
        <v>162500</v>
      </c>
      <c r="R114" s="49">
        <v>154500</v>
      </c>
      <c r="S114" s="49">
        <v>3927600</v>
      </c>
      <c r="T114" s="49">
        <v>3960800</v>
      </c>
      <c r="U114" s="49">
        <v>222900</v>
      </c>
      <c r="V114" s="49">
        <v>0</v>
      </c>
      <c r="W114" s="49">
        <v>5355900</v>
      </c>
      <c r="X114" s="49">
        <v>598700</v>
      </c>
      <c r="Y114" s="49">
        <v>51900</v>
      </c>
      <c r="Z114" s="49">
        <v>25730600</v>
      </c>
      <c r="AA114" s="49">
        <v>29600</v>
      </c>
      <c r="AB114" s="49">
        <v>37589100</v>
      </c>
      <c r="AC114" s="50">
        <v>4643219.9546485264</v>
      </c>
      <c r="AE114" s="41">
        <f t="shared" si="38"/>
        <v>2013</v>
      </c>
      <c r="AF114" s="51">
        <f t="shared" si="39"/>
        <v>294574.5</v>
      </c>
      <c r="AG114" s="51">
        <f t="shared" si="40"/>
        <v>170288.4</v>
      </c>
      <c r="AH114" s="51">
        <f t="shared" si="41"/>
        <v>789371.1</v>
      </c>
      <c r="AI114" s="51">
        <f t="shared" si="42"/>
        <v>291813.92800000001</v>
      </c>
      <c r="AJ114" s="51">
        <f t="shared" si="43"/>
        <v>628847.45762711857</v>
      </c>
      <c r="AK114" s="51">
        <f t="shared" si="44"/>
        <v>244305.62700000001</v>
      </c>
      <c r="AL114" s="51">
        <f t="shared" si="45"/>
        <v>38436.01</v>
      </c>
      <c r="AM114" s="51">
        <f t="shared" si="46"/>
        <v>518729.22</v>
      </c>
      <c r="AN114" s="52">
        <f t="shared" si="47"/>
        <v>14858.303854875285</v>
      </c>
      <c r="AO114" s="41"/>
      <c r="AP114" s="41"/>
      <c r="AQ114" s="51">
        <f t="shared" si="48"/>
        <v>2991224.546481994</v>
      </c>
      <c r="AR114" s="43">
        <f t="shared" si="49"/>
        <v>2013</v>
      </c>
      <c r="AS114" s="53">
        <f t="shared" si="50"/>
        <v>64270.8</v>
      </c>
      <c r="AT114" s="53">
        <f t="shared" si="51"/>
        <v>88691.875</v>
      </c>
      <c r="AU114" s="53">
        <f t="shared" si="52"/>
        <v>338301.9</v>
      </c>
      <c r="AV114" s="53">
        <f t="shared" si="53"/>
        <v>123398.515</v>
      </c>
      <c r="AW114" s="53">
        <f t="shared" si="54"/>
        <v>297079.69133439998</v>
      </c>
      <c r="AX114" s="53">
        <f t="shared" si="55"/>
        <v>60592.219120000002</v>
      </c>
      <c r="AY114" s="53">
        <f t="shared" si="56"/>
        <v>15686.6054</v>
      </c>
      <c r="AZ114" s="53">
        <f t="shared" si="57"/>
        <v>167585.51</v>
      </c>
      <c r="BA114" s="54">
        <f t="shared" si="58"/>
        <v>5571.8639455782313</v>
      </c>
      <c r="BB114" s="43"/>
      <c r="BC114" s="43"/>
      <c r="BD114" s="53">
        <f t="shared" si="59"/>
        <v>1161178.9797999782</v>
      </c>
      <c r="BE114" s="45">
        <f t="shared" si="60"/>
        <v>2013</v>
      </c>
      <c r="BF114" s="55">
        <f t="shared" si="61"/>
        <v>107118</v>
      </c>
      <c r="BG114" s="55">
        <f t="shared" si="62"/>
        <v>63858.15</v>
      </c>
      <c r="BH114" s="55">
        <f t="shared" si="63"/>
        <v>199222.23</v>
      </c>
      <c r="BI114" s="55">
        <f t="shared" si="64"/>
        <v>94472.06</v>
      </c>
      <c r="BJ114" s="55">
        <f t="shared" si="65"/>
        <v>146923.91999999998</v>
      </c>
      <c r="BK114" s="55">
        <f t="shared" si="66"/>
        <v>77412.819600000003</v>
      </c>
      <c r="BL114" s="55">
        <f t="shared" si="67"/>
        <v>13136.242</v>
      </c>
      <c r="BM114" s="55">
        <f t="shared" si="68"/>
        <v>637208.72</v>
      </c>
      <c r="BN114" s="55">
        <f t="shared" si="69"/>
        <v>25537.709750566897</v>
      </c>
      <c r="BO114" s="55"/>
      <c r="BP114" s="55"/>
      <c r="BQ114" s="55">
        <f t="shared" si="70"/>
        <v>1364889.8513505668</v>
      </c>
      <c r="BS114" s="56">
        <f t="shared" si="71"/>
        <v>2991.2245464819939</v>
      </c>
      <c r="BT114" s="57">
        <f t="shared" si="72"/>
        <v>1161.1789797999782</v>
      </c>
      <c r="BU114" s="58">
        <f t="shared" si="73"/>
        <v>1364.8898513505669</v>
      </c>
      <c r="BW114" s="59">
        <f t="shared" si="74"/>
        <v>652.16230349999989</v>
      </c>
    </row>
    <row r="115" spans="1:75" x14ac:dyDescent="0.2">
      <c r="A115" s="48">
        <v>2014</v>
      </c>
      <c r="B115" s="49">
        <v>7116800</v>
      </c>
      <c r="C115" s="49">
        <v>273200</v>
      </c>
      <c r="D115" s="49">
        <v>0</v>
      </c>
      <c r="E115" s="49">
        <v>0</v>
      </c>
      <c r="F115" s="49">
        <v>134900</v>
      </c>
      <c r="G115" s="49">
        <v>16410100</v>
      </c>
      <c r="H115" s="49">
        <v>0</v>
      </c>
      <c r="I115" s="49">
        <v>123000</v>
      </c>
      <c r="J115" s="49">
        <v>0</v>
      </c>
      <c r="K115" s="49">
        <v>11606400</v>
      </c>
      <c r="L115" s="49">
        <v>11578400</v>
      </c>
      <c r="M115" s="49">
        <v>107500</v>
      </c>
      <c r="N115" s="49">
        <v>883300</v>
      </c>
      <c r="O115" s="49">
        <v>0</v>
      </c>
      <c r="P115" s="49">
        <v>1987000</v>
      </c>
      <c r="Q115" s="49">
        <v>154800</v>
      </c>
      <c r="R115" s="49">
        <v>198000</v>
      </c>
      <c r="S115" s="49">
        <v>2976800</v>
      </c>
      <c r="T115" s="49">
        <v>3810100</v>
      </c>
      <c r="U115" s="49">
        <v>217500</v>
      </c>
      <c r="V115" s="49">
        <v>0</v>
      </c>
      <c r="W115" s="49">
        <v>6044800</v>
      </c>
      <c r="X115" s="49">
        <v>580600</v>
      </c>
      <c r="Y115" s="49">
        <v>55000</v>
      </c>
      <c r="Z115" s="49">
        <v>24481100</v>
      </c>
      <c r="AA115" s="49">
        <v>33800</v>
      </c>
      <c r="AB115" s="49">
        <v>29442100</v>
      </c>
      <c r="AC115" s="50">
        <v>4570158.7301587304</v>
      </c>
      <c r="AE115" s="41">
        <f t="shared" si="38"/>
        <v>2014</v>
      </c>
      <c r="AF115" s="51">
        <f t="shared" si="39"/>
        <v>332464</v>
      </c>
      <c r="AG115" s="51">
        <f t="shared" si="40"/>
        <v>139276.79999999999</v>
      </c>
      <c r="AH115" s="51">
        <f t="shared" si="41"/>
        <v>618284.1</v>
      </c>
      <c r="AI115" s="51">
        <f t="shared" si="42"/>
        <v>210341.83600000001</v>
      </c>
      <c r="AJ115" s="51">
        <f t="shared" si="43"/>
        <v>556274.57627118635</v>
      </c>
      <c r="AK115" s="51">
        <f t="shared" si="44"/>
        <v>234301.72200000001</v>
      </c>
      <c r="AL115" s="51">
        <f t="shared" si="45"/>
        <v>45669.71</v>
      </c>
      <c r="AM115" s="51">
        <f t="shared" si="46"/>
        <v>493159.89</v>
      </c>
      <c r="AN115" s="52">
        <f t="shared" si="47"/>
        <v>14624.507936507938</v>
      </c>
      <c r="AO115" s="41"/>
      <c r="AP115" s="41"/>
      <c r="AQ115" s="51">
        <f t="shared" si="48"/>
        <v>2644397.1422076947</v>
      </c>
      <c r="AR115" s="43">
        <f t="shared" si="49"/>
        <v>2014</v>
      </c>
      <c r="AS115" s="53">
        <f t="shared" si="50"/>
        <v>72537.600000000006</v>
      </c>
      <c r="AT115" s="53">
        <f t="shared" si="51"/>
        <v>72540</v>
      </c>
      <c r="AU115" s="53">
        <f t="shared" si="52"/>
        <v>264978.90000000002</v>
      </c>
      <c r="AV115" s="53">
        <f t="shared" si="53"/>
        <v>88693.420000000013</v>
      </c>
      <c r="AW115" s="53">
        <f t="shared" si="54"/>
        <v>262794.85972543998</v>
      </c>
      <c r="AX115" s="53">
        <f t="shared" si="55"/>
        <v>58016.872139999999</v>
      </c>
      <c r="AY115" s="53">
        <f t="shared" si="56"/>
        <v>18567.777600000001</v>
      </c>
      <c r="AZ115" s="53">
        <f t="shared" si="57"/>
        <v>159291.76500000001</v>
      </c>
      <c r="BA115" s="54">
        <f t="shared" si="58"/>
        <v>5484.1904761904771</v>
      </c>
      <c r="BB115" s="43"/>
      <c r="BC115" s="43"/>
      <c r="BD115" s="53">
        <f t="shared" si="59"/>
        <v>1002905.3849416306</v>
      </c>
      <c r="BE115" s="45">
        <f t="shared" si="60"/>
        <v>2014</v>
      </c>
      <c r="BF115" s="55">
        <f t="shared" si="61"/>
        <v>120896</v>
      </c>
      <c r="BG115" s="55">
        <f t="shared" si="62"/>
        <v>52228.800000000003</v>
      </c>
      <c r="BH115" s="55">
        <f t="shared" si="63"/>
        <v>156043.13</v>
      </c>
      <c r="BI115" s="55">
        <f t="shared" si="64"/>
        <v>67603.070000000007</v>
      </c>
      <c r="BJ115" s="55">
        <f t="shared" si="65"/>
        <v>129967.99199999998</v>
      </c>
      <c r="BK115" s="55">
        <f t="shared" si="66"/>
        <v>74378.267200000002</v>
      </c>
      <c r="BL115" s="55">
        <f t="shared" si="67"/>
        <v>15192.208000000001</v>
      </c>
      <c r="BM115" s="55">
        <f t="shared" si="68"/>
        <v>605905.38</v>
      </c>
      <c r="BN115" s="55">
        <f t="shared" si="69"/>
        <v>25135.873015873018</v>
      </c>
      <c r="BO115" s="55"/>
      <c r="BP115" s="55"/>
      <c r="BQ115" s="55">
        <f t="shared" si="70"/>
        <v>1247350.7202158729</v>
      </c>
      <c r="BS115" s="56">
        <f t="shared" si="71"/>
        <v>2644.3971422076947</v>
      </c>
      <c r="BT115" s="57">
        <f t="shared" si="72"/>
        <v>1002.9053849416307</v>
      </c>
      <c r="BU115" s="58">
        <f t="shared" si="73"/>
        <v>1247.3507202158728</v>
      </c>
      <c r="BW115" s="59">
        <f t="shared" si="74"/>
        <v>673.61692599999992</v>
      </c>
    </row>
    <row r="116" spans="1:75" x14ac:dyDescent="0.2">
      <c r="A116" s="48">
        <v>2015</v>
      </c>
      <c r="B116" s="49">
        <v>8256600</v>
      </c>
      <c r="C116" s="49">
        <v>243300</v>
      </c>
      <c r="D116" s="49">
        <v>0</v>
      </c>
      <c r="E116" s="49">
        <v>0</v>
      </c>
      <c r="F116" s="49">
        <v>148600</v>
      </c>
      <c r="G116" s="49">
        <v>18376500</v>
      </c>
      <c r="H116" s="49">
        <v>0</v>
      </c>
      <c r="I116" s="49">
        <v>83500</v>
      </c>
      <c r="J116" s="49">
        <v>0</v>
      </c>
      <c r="K116" s="49">
        <v>13679500</v>
      </c>
      <c r="L116" s="49">
        <v>11755300</v>
      </c>
      <c r="M116" s="49">
        <v>81600</v>
      </c>
      <c r="N116" s="49">
        <v>943100</v>
      </c>
      <c r="O116" s="49">
        <v>0</v>
      </c>
      <c r="P116" s="49">
        <v>2540500</v>
      </c>
      <c r="Q116" s="49">
        <v>155500</v>
      </c>
      <c r="R116" s="49">
        <v>123400</v>
      </c>
      <c r="S116" s="49">
        <v>3425000</v>
      </c>
      <c r="T116" s="49">
        <v>3200700</v>
      </c>
      <c r="U116" s="49">
        <v>225500</v>
      </c>
      <c r="V116" s="49">
        <v>0</v>
      </c>
      <c r="W116" s="49">
        <v>6456300</v>
      </c>
      <c r="X116" s="49">
        <v>503500</v>
      </c>
      <c r="Y116" s="49">
        <v>72600</v>
      </c>
      <c r="Z116" s="49">
        <v>20193900</v>
      </c>
      <c r="AA116" s="49">
        <v>24900</v>
      </c>
      <c r="AB116" s="49">
        <v>27647400</v>
      </c>
      <c r="AC116" s="50">
        <v>4757687.0748299314</v>
      </c>
      <c r="AE116" s="41">
        <f t="shared" si="38"/>
        <v>2015</v>
      </c>
      <c r="AF116" s="51">
        <f t="shared" si="39"/>
        <v>355096.5</v>
      </c>
      <c r="AG116" s="51">
        <f t="shared" si="40"/>
        <v>164154</v>
      </c>
      <c r="AH116" s="51">
        <f t="shared" si="41"/>
        <v>580595.4</v>
      </c>
      <c r="AI116" s="51">
        <f t="shared" si="42"/>
        <v>242130.74799999999</v>
      </c>
      <c r="AJ116" s="51">
        <f t="shared" si="43"/>
        <v>622932.20338983042</v>
      </c>
      <c r="AK116" s="51">
        <f t="shared" si="44"/>
        <v>225971.53700000001</v>
      </c>
      <c r="AL116" s="51">
        <f t="shared" si="45"/>
        <v>45791.68</v>
      </c>
      <c r="AM116" s="51">
        <f t="shared" si="46"/>
        <v>415394.04</v>
      </c>
      <c r="AN116" s="52">
        <f t="shared" si="47"/>
        <v>15224.59863945578</v>
      </c>
      <c r="AO116" s="41"/>
      <c r="AP116" s="41"/>
      <c r="AQ116" s="51">
        <f t="shared" si="48"/>
        <v>2667290.7070292863</v>
      </c>
      <c r="AR116" s="43">
        <f t="shared" si="49"/>
        <v>2015</v>
      </c>
      <c r="AS116" s="53">
        <f t="shared" si="50"/>
        <v>77475.600000000006</v>
      </c>
      <c r="AT116" s="53">
        <f t="shared" si="51"/>
        <v>85496.875</v>
      </c>
      <c r="AU116" s="53">
        <f t="shared" si="52"/>
        <v>248826.6</v>
      </c>
      <c r="AV116" s="53">
        <f t="shared" si="53"/>
        <v>102084.955</v>
      </c>
      <c r="AW116" s="53">
        <f t="shared" si="54"/>
        <v>294285.2109216</v>
      </c>
      <c r="AX116" s="53">
        <f t="shared" si="55"/>
        <v>57641.156980000007</v>
      </c>
      <c r="AY116" s="53">
        <f t="shared" si="56"/>
        <v>18235.782079999997</v>
      </c>
      <c r="AZ116" s="53">
        <f t="shared" si="57"/>
        <v>134923.405</v>
      </c>
      <c r="BA116" s="54">
        <f t="shared" si="58"/>
        <v>5709.2244897959181</v>
      </c>
      <c r="BB116" s="43"/>
      <c r="BC116" s="43"/>
      <c r="BD116" s="53">
        <f t="shared" si="59"/>
        <v>1024678.809471396</v>
      </c>
      <c r="BE116" s="45">
        <f t="shared" si="60"/>
        <v>2015</v>
      </c>
      <c r="BF116" s="55">
        <f t="shared" si="61"/>
        <v>129126</v>
      </c>
      <c r="BG116" s="55">
        <f t="shared" si="62"/>
        <v>61557.75</v>
      </c>
      <c r="BH116" s="55">
        <f t="shared" si="63"/>
        <v>146531.22</v>
      </c>
      <c r="BI116" s="55">
        <f t="shared" si="64"/>
        <v>77883.570000000007</v>
      </c>
      <c r="BJ116" s="55">
        <f t="shared" si="65"/>
        <v>145541.87999999998</v>
      </c>
      <c r="BK116" s="55">
        <f t="shared" si="66"/>
        <v>72355.340400000001</v>
      </c>
      <c r="BL116" s="55">
        <f t="shared" si="67"/>
        <v>15172.080400000001</v>
      </c>
      <c r="BM116" s="55">
        <f t="shared" si="68"/>
        <v>507954.31</v>
      </c>
      <c r="BN116" s="55">
        <f t="shared" si="69"/>
        <v>26167.278911564623</v>
      </c>
      <c r="BO116" s="55"/>
      <c r="BP116" s="55"/>
      <c r="BQ116" s="55">
        <f t="shared" si="70"/>
        <v>1182289.4297115647</v>
      </c>
      <c r="BS116" s="56">
        <f t="shared" si="71"/>
        <v>2667.2907070292863</v>
      </c>
      <c r="BT116" s="57">
        <f t="shared" si="72"/>
        <v>1024.6788094713961</v>
      </c>
      <c r="BU116" s="58">
        <f t="shared" si="73"/>
        <v>1182.2894297115647</v>
      </c>
      <c r="BW116" s="59">
        <f t="shared" si="74"/>
        <v>652.85645350000004</v>
      </c>
    </row>
    <row r="117" spans="1:75" x14ac:dyDescent="0.2">
      <c r="A117" s="48">
        <v>2016</v>
      </c>
      <c r="B117" s="49">
        <v>8839400</v>
      </c>
      <c r="C117" s="49">
        <v>244300</v>
      </c>
      <c r="D117" s="49">
        <v>0</v>
      </c>
      <c r="E117" s="49">
        <v>0</v>
      </c>
      <c r="F117" s="49">
        <v>140300</v>
      </c>
      <c r="G117" s="49">
        <v>19599200</v>
      </c>
      <c r="H117" s="49">
        <v>0</v>
      </c>
      <c r="I117" s="49">
        <v>75200</v>
      </c>
      <c r="J117" s="49">
        <v>0</v>
      </c>
      <c r="K117" s="49">
        <v>13889000</v>
      </c>
      <c r="L117" s="49">
        <v>13655800</v>
      </c>
      <c r="M117" s="49">
        <v>54400</v>
      </c>
      <c r="N117" s="49">
        <v>591400</v>
      </c>
      <c r="O117" s="49">
        <v>0</v>
      </c>
      <c r="P117" s="49">
        <v>3193800</v>
      </c>
      <c r="Q117" s="49">
        <v>174900</v>
      </c>
      <c r="R117" s="49">
        <v>235600</v>
      </c>
      <c r="S117" s="49">
        <v>3231200</v>
      </c>
      <c r="T117" s="49">
        <v>4835900</v>
      </c>
      <c r="U117" s="49">
        <v>436000</v>
      </c>
      <c r="V117" s="49">
        <v>0</v>
      </c>
      <c r="W117" s="49">
        <v>6596500</v>
      </c>
      <c r="X117" s="49">
        <v>811900</v>
      </c>
      <c r="Y117" s="49">
        <v>50600</v>
      </c>
      <c r="Z117" s="49">
        <v>24484800</v>
      </c>
      <c r="AA117" s="49">
        <v>53100</v>
      </c>
      <c r="AB117" s="49">
        <v>32139900</v>
      </c>
      <c r="AC117" s="50">
        <v>4772063.4920634916</v>
      </c>
      <c r="AE117" s="41">
        <f t="shared" si="38"/>
        <v>2016</v>
      </c>
      <c r="AF117" s="51">
        <f t="shared" si="39"/>
        <v>362807.5</v>
      </c>
      <c r="AG117" s="51">
        <f t="shared" si="40"/>
        <v>166668</v>
      </c>
      <c r="AH117" s="51">
        <f t="shared" si="41"/>
        <v>674937.9</v>
      </c>
      <c r="AI117" s="51">
        <f t="shared" si="42"/>
        <v>252534.728</v>
      </c>
      <c r="AJ117" s="51">
        <f t="shared" si="43"/>
        <v>664379.6610169491</v>
      </c>
      <c r="AK117" s="51">
        <f t="shared" si="44"/>
        <v>311112.23300000001</v>
      </c>
      <c r="AL117" s="51">
        <f t="shared" si="45"/>
        <v>37075.53</v>
      </c>
      <c r="AM117" s="51">
        <f t="shared" si="46"/>
        <v>501329.46</v>
      </c>
      <c r="AN117" s="52">
        <f t="shared" si="47"/>
        <v>15270.603174603173</v>
      </c>
      <c r="AO117" s="41"/>
      <c r="AP117" s="41"/>
      <c r="AQ117" s="51">
        <f t="shared" si="48"/>
        <v>2986115.6151915519</v>
      </c>
      <c r="AR117" s="43">
        <f t="shared" si="49"/>
        <v>2016</v>
      </c>
      <c r="AS117" s="53">
        <f t="shared" si="50"/>
        <v>79158</v>
      </c>
      <c r="AT117" s="53">
        <f t="shared" si="51"/>
        <v>86806.25</v>
      </c>
      <c r="AU117" s="53">
        <f t="shared" si="52"/>
        <v>289259.09999999998</v>
      </c>
      <c r="AV117" s="53">
        <f t="shared" si="53"/>
        <v>107376.625</v>
      </c>
      <c r="AW117" s="53">
        <f t="shared" si="54"/>
        <v>313865.79086848005</v>
      </c>
      <c r="AX117" s="53">
        <f t="shared" si="55"/>
        <v>77757.572260000001</v>
      </c>
      <c r="AY117" s="53">
        <f t="shared" si="56"/>
        <v>15784.16872</v>
      </c>
      <c r="AZ117" s="53">
        <f t="shared" si="57"/>
        <v>162636.88</v>
      </c>
      <c r="BA117" s="54">
        <f t="shared" si="58"/>
        <v>5726.476190476189</v>
      </c>
      <c r="BB117" s="43"/>
      <c r="BC117" s="43"/>
      <c r="BD117" s="53">
        <f t="shared" si="59"/>
        <v>1138370.8630389562</v>
      </c>
      <c r="BE117" s="45">
        <f t="shared" si="60"/>
        <v>2016</v>
      </c>
      <c r="BF117" s="55">
        <f t="shared" si="61"/>
        <v>131930</v>
      </c>
      <c r="BG117" s="55">
        <f t="shared" si="62"/>
        <v>62500.5</v>
      </c>
      <c r="BH117" s="55">
        <f t="shared" si="63"/>
        <v>170341.47</v>
      </c>
      <c r="BI117" s="55">
        <f t="shared" si="64"/>
        <v>82079.98</v>
      </c>
      <c r="BJ117" s="55">
        <f t="shared" si="65"/>
        <v>155225.66399999996</v>
      </c>
      <c r="BK117" s="55">
        <f t="shared" si="66"/>
        <v>98674.142800000016</v>
      </c>
      <c r="BL117" s="55">
        <f t="shared" si="67"/>
        <v>13173.703599999999</v>
      </c>
      <c r="BM117" s="55">
        <f t="shared" si="68"/>
        <v>613676.86</v>
      </c>
      <c r="BN117" s="55">
        <f t="shared" si="69"/>
        <v>26246.349206349205</v>
      </c>
      <c r="BO117" s="55"/>
      <c r="BP117" s="55"/>
      <c r="BQ117" s="55">
        <f t="shared" si="70"/>
        <v>1353848.6696063492</v>
      </c>
      <c r="BS117" s="56">
        <f t="shared" si="71"/>
        <v>2986.115615191552</v>
      </c>
      <c r="BT117" s="57">
        <f t="shared" si="72"/>
        <v>1138.3708630389563</v>
      </c>
      <c r="BU117" s="58">
        <f t="shared" si="73"/>
        <v>1353.8486696063492</v>
      </c>
      <c r="BW117" s="59">
        <f t="shared" si="74"/>
        <v>742.39953650000007</v>
      </c>
    </row>
    <row r="118" spans="1:75" x14ac:dyDescent="0.2">
      <c r="A118" s="48">
        <v>2017</v>
      </c>
      <c r="B118" s="49">
        <v>7891300</v>
      </c>
      <c r="C118" s="49">
        <v>322400</v>
      </c>
      <c r="D118" s="49">
        <v>0</v>
      </c>
      <c r="E118" s="49">
        <v>5400</v>
      </c>
      <c r="F118" s="49">
        <v>145000</v>
      </c>
      <c r="G118" s="49">
        <v>21458100</v>
      </c>
      <c r="H118" s="49">
        <v>0</v>
      </c>
      <c r="I118" s="49">
        <v>95600</v>
      </c>
      <c r="J118" s="49">
        <v>0</v>
      </c>
      <c r="K118" s="49">
        <v>14095500</v>
      </c>
      <c r="L118" s="49">
        <v>13267500</v>
      </c>
      <c r="M118" s="49">
        <v>99800</v>
      </c>
      <c r="N118" s="49">
        <v>555100</v>
      </c>
      <c r="O118" s="49">
        <v>0</v>
      </c>
      <c r="P118" s="49">
        <v>2558500</v>
      </c>
      <c r="Q118" s="49">
        <v>149200</v>
      </c>
      <c r="R118" s="49">
        <v>121600</v>
      </c>
      <c r="S118" s="49">
        <v>3733000</v>
      </c>
      <c r="T118" s="49">
        <v>4112200</v>
      </c>
      <c r="U118" s="49">
        <v>341300</v>
      </c>
      <c r="V118" s="49">
        <v>0</v>
      </c>
      <c r="W118" s="49">
        <v>7716600</v>
      </c>
      <c r="X118" s="49">
        <v>771100</v>
      </c>
      <c r="Y118" s="49">
        <v>57600</v>
      </c>
      <c r="Z118" s="49">
        <v>24155700</v>
      </c>
      <c r="AA118" s="49">
        <v>33000</v>
      </c>
      <c r="AB118" s="49">
        <v>30377300</v>
      </c>
      <c r="AC118" s="50">
        <v>4837777.777777778</v>
      </c>
      <c r="AE118" s="41">
        <f t="shared" si="38"/>
        <v>2017</v>
      </c>
      <c r="AF118" s="51">
        <f t="shared" si="39"/>
        <v>424413</v>
      </c>
      <c r="AG118" s="51">
        <f t="shared" si="40"/>
        <v>169146</v>
      </c>
      <c r="AH118" s="51">
        <f t="shared" si="41"/>
        <v>637923.30000000005</v>
      </c>
      <c r="AI118" s="51">
        <f t="shared" si="42"/>
        <v>244624.97200000001</v>
      </c>
      <c r="AJ118" s="51">
        <f t="shared" si="43"/>
        <v>727393.220338983</v>
      </c>
      <c r="AK118" s="51">
        <f t="shared" si="44"/>
        <v>266240.39399999997</v>
      </c>
      <c r="AL118" s="51">
        <f t="shared" si="45"/>
        <v>31873.52</v>
      </c>
      <c r="AM118" s="51">
        <f t="shared" si="46"/>
        <v>493792.56</v>
      </c>
      <c r="AN118" s="52">
        <f t="shared" si="47"/>
        <v>15480.888888888891</v>
      </c>
      <c r="AO118" s="41"/>
      <c r="AP118" s="41"/>
      <c r="AQ118" s="51">
        <f t="shared" si="48"/>
        <v>3010887.8552278723</v>
      </c>
      <c r="AR118" s="43">
        <f t="shared" si="49"/>
        <v>2017</v>
      </c>
      <c r="AS118" s="53">
        <f t="shared" si="50"/>
        <v>92599.2</v>
      </c>
      <c r="AT118" s="53">
        <f t="shared" si="51"/>
        <v>88096.875</v>
      </c>
      <c r="AU118" s="53">
        <f t="shared" si="52"/>
        <v>273395.7</v>
      </c>
      <c r="AV118" s="53">
        <f t="shared" si="53"/>
        <v>102736.01</v>
      </c>
      <c r="AW118" s="53">
        <f t="shared" si="54"/>
        <v>343634.61401664</v>
      </c>
      <c r="AX118" s="53">
        <f t="shared" si="55"/>
        <v>66770.86308000001</v>
      </c>
      <c r="AY118" s="53">
        <f t="shared" si="56"/>
        <v>13262.41192</v>
      </c>
      <c r="AZ118" s="53">
        <f t="shared" si="57"/>
        <v>160123.27499999999</v>
      </c>
      <c r="BA118" s="54">
        <f t="shared" si="58"/>
        <v>5805.333333333333</v>
      </c>
      <c r="BB118" s="43"/>
      <c r="BC118" s="43"/>
      <c r="BD118" s="53">
        <f t="shared" si="59"/>
        <v>1146424.2823499732</v>
      </c>
      <c r="BE118" s="45">
        <f t="shared" si="60"/>
        <v>2017</v>
      </c>
      <c r="BF118" s="55">
        <f t="shared" si="61"/>
        <v>154332</v>
      </c>
      <c r="BG118" s="55">
        <f t="shared" si="62"/>
        <v>63429.75</v>
      </c>
      <c r="BH118" s="55">
        <f t="shared" si="63"/>
        <v>160999.69</v>
      </c>
      <c r="BI118" s="55">
        <f t="shared" si="64"/>
        <v>77895.02</v>
      </c>
      <c r="BJ118" s="55">
        <f t="shared" si="65"/>
        <v>169948.15199999997</v>
      </c>
      <c r="BK118" s="55">
        <f t="shared" si="66"/>
        <v>84836.488400000002</v>
      </c>
      <c r="BL118" s="55">
        <f t="shared" si="67"/>
        <v>11768.2436</v>
      </c>
      <c r="BM118" s="55">
        <f t="shared" si="68"/>
        <v>604670.85</v>
      </c>
      <c r="BN118" s="55">
        <f t="shared" si="69"/>
        <v>26607.777777777781</v>
      </c>
      <c r="BO118" s="55"/>
      <c r="BP118" s="55"/>
      <c r="BQ118" s="55">
        <f t="shared" si="70"/>
        <v>1354487.9717777779</v>
      </c>
      <c r="BS118" s="56">
        <f t="shared" si="71"/>
        <v>3010.8878552278725</v>
      </c>
      <c r="BT118" s="57">
        <f t="shared" si="72"/>
        <v>1146.4242823499733</v>
      </c>
      <c r="BU118" s="58">
        <f t="shared" si="73"/>
        <v>1354.4879717777778</v>
      </c>
      <c r="BW118" s="59">
        <f t="shared" si="74"/>
        <v>778.55785199999991</v>
      </c>
    </row>
    <row r="119" spans="1:75" x14ac:dyDescent="0.2">
      <c r="A119" s="48">
        <v>2018</v>
      </c>
      <c r="B119" s="49">
        <v>8379700</v>
      </c>
      <c r="C119" s="49">
        <v>341100</v>
      </c>
      <c r="D119" s="49">
        <v>0</v>
      </c>
      <c r="E119" s="49">
        <v>15000</v>
      </c>
      <c r="F119" s="49">
        <v>157600</v>
      </c>
      <c r="G119" s="49">
        <v>20723500</v>
      </c>
      <c r="H119" s="49">
        <v>0</v>
      </c>
      <c r="I119" s="49">
        <v>311300</v>
      </c>
      <c r="J119" s="49">
        <v>0</v>
      </c>
      <c r="K119" s="49">
        <v>13884800</v>
      </c>
      <c r="L119" s="49">
        <v>13406800</v>
      </c>
      <c r="M119" s="49">
        <v>92000</v>
      </c>
      <c r="N119" s="49">
        <v>492400</v>
      </c>
      <c r="O119" s="49">
        <v>0</v>
      </c>
      <c r="P119" s="49">
        <v>2192100</v>
      </c>
      <c r="Q119" s="49">
        <v>203300</v>
      </c>
      <c r="R119" s="49">
        <v>173600</v>
      </c>
      <c r="S119" s="49">
        <v>3436000</v>
      </c>
      <c r="T119" s="49">
        <v>3580700</v>
      </c>
      <c r="U119" s="49">
        <v>236400</v>
      </c>
      <c r="V119" s="49">
        <v>0</v>
      </c>
      <c r="W119" s="49">
        <v>7416600</v>
      </c>
      <c r="X119" s="49">
        <v>1376700</v>
      </c>
      <c r="Y119" s="49">
        <v>57300</v>
      </c>
      <c r="Z119" s="49">
        <v>20698100</v>
      </c>
      <c r="AA119" s="49">
        <v>62200</v>
      </c>
      <c r="AB119" s="49">
        <v>32351900</v>
      </c>
      <c r="AC119" s="50">
        <v>4646122.448979592</v>
      </c>
      <c r="AE119" s="41">
        <f t="shared" si="38"/>
        <v>2018</v>
      </c>
      <c r="AF119" s="51">
        <f t="shared" si="39"/>
        <v>407913</v>
      </c>
      <c r="AG119" s="51">
        <f t="shared" si="40"/>
        <v>166617.60000000001</v>
      </c>
      <c r="AH119" s="51">
        <f t="shared" si="41"/>
        <v>679389.9</v>
      </c>
      <c r="AI119" s="51">
        <f t="shared" si="42"/>
        <v>246580.74799999999</v>
      </c>
      <c r="AJ119" s="51">
        <f t="shared" si="43"/>
        <v>702491.52542372874</v>
      </c>
      <c r="AK119" s="51">
        <f t="shared" si="44"/>
        <v>239306.86300000001</v>
      </c>
      <c r="AL119" s="51">
        <f t="shared" si="45"/>
        <v>33136.9</v>
      </c>
      <c r="AM119" s="51">
        <f t="shared" si="46"/>
        <v>431061.75</v>
      </c>
      <c r="AN119" s="52">
        <f t="shared" si="47"/>
        <v>14867.591836734695</v>
      </c>
      <c r="AO119" s="41"/>
      <c r="AP119" s="41"/>
      <c r="AQ119" s="51">
        <f t="shared" si="48"/>
        <v>2921365.878260463</v>
      </c>
      <c r="AR119" s="43">
        <f t="shared" si="49"/>
        <v>2018</v>
      </c>
      <c r="AS119" s="53">
        <f t="shared" si="50"/>
        <v>88999.2</v>
      </c>
      <c r="AT119" s="53">
        <f t="shared" si="51"/>
        <v>86780</v>
      </c>
      <c r="AU119" s="53">
        <f t="shared" si="52"/>
        <v>291167.09999999998</v>
      </c>
      <c r="AV119" s="53">
        <f t="shared" si="53"/>
        <v>104055.905</v>
      </c>
      <c r="AW119" s="53">
        <f t="shared" si="54"/>
        <v>331870.57211839996</v>
      </c>
      <c r="AX119" s="53">
        <f t="shared" si="55"/>
        <v>60522.328980000006</v>
      </c>
      <c r="AY119" s="53">
        <f t="shared" si="56"/>
        <v>14322.144319999999</v>
      </c>
      <c r="AZ119" s="53">
        <f t="shared" si="57"/>
        <v>140464.95499999999</v>
      </c>
      <c r="BA119" s="54">
        <f t="shared" si="58"/>
        <v>5575.3469387755104</v>
      </c>
      <c r="BB119" s="43"/>
      <c r="BC119" s="43"/>
      <c r="BD119" s="53">
        <f t="shared" si="59"/>
        <v>1123757.5523571756</v>
      </c>
      <c r="BE119" s="45">
        <f t="shared" si="60"/>
        <v>2018</v>
      </c>
      <c r="BF119" s="55">
        <f t="shared" si="61"/>
        <v>148332</v>
      </c>
      <c r="BG119" s="55">
        <f t="shared" si="62"/>
        <v>62481.599999999999</v>
      </c>
      <c r="BH119" s="55">
        <f t="shared" si="63"/>
        <v>171465.07</v>
      </c>
      <c r="BI119" s="55">
        <f t="shared" si="64"/>
        <v>79339.48</v>
      </c>
      <c r="BJ119" s="55">
        <f t="shared" si="65"/>
        <v>164130.11999999997</v>
      </c>
      <c r="BK119" s="55">
        <f t="shared" si="66"/>
        <v>76827.016400000008</v>
      </c>
      <c r="BL119" s="55">
        <f t="shared" si="67"/>
        <v>13973.491599999999</v>
      </c>
      <c r="BM119" s="55">
        <f t="shared" si="68"/>
        <v>525661.46</v>
      </c>
      <c r="BN119" s="55">
        <f t="shared" si="69"/>
        <v>25553.673469387755</v>
      </c>
      <c r="BO119" s="55"/>
      <c r="BP119" s="55"/>
      <c r="BQ119" s="55">
        <f t="shared" si="70"/>
        <v>1267763.9114693876</v>
      </c>
      <c r="BS119" s="56">
        <f t="shared" si="71"/>
        <v>2921.365878260463</v>
      </c>
      <c r="BT119" s="57">
        <f t="shared" si="72"/>
        <v>1123.7575523571757</v>
      </c>
      <c r="BU119" s="58">
        <f t="shared" si="73"/>
        <v>1267.7639114693875</v>
      </c>
      <c r="BW119" s="59">
        <f t="shared" si="74"/>
        <v>716.95404649999989</v>
      </c>
    </row>
    <row r="120" spans="1:75" x14ac:dyDescent="0.2">
      <c r="A120" s="48">
        <v>2019</v>
      </c>
      <c r="B120" s="49">
        <v>10382600</v>
      </c>
      <c r="C120" s="49">
        <v>316800</v>
      </c>
      <c r="D120" s="49">
        <v>0</v>
      </c>
      <c r="E120" s="49">
        <v>18000</v>
      </c>
      <c r="F120" s="49">
        <v>175000</v>
      </c>
      <c r="G120" s="49">
        <v>19912300</v>
      </c>
      <c r="H120" s="49">
        <v>0</v>
      </c>
      <c r="I120" s="49">
        <v>251500</v>
      </c>
      <c r="J120" s="49">
        <v>0</v>
      </c>
      <c r="K120" s="49">
        <v>13403900</v>
      </c>
      <c r="L120" s="49">
        <v>12397500</v>
      </c>
      <c r="M120" s="49">
        <v>107800</v>
      </c>
      <c r="N120" s="49">
        <v>486100</v>
      </c>
      <c r="O120" s="49">
        <v>0</v>
      </c>
      <c r="P120" s="49">
        <v>2382000</v>
      </c>
      <c r="Q120" s="49">
        <v>191700</v>
      </c>
      <c r="R120" s="49">
        <v>134600</v>
      </c>
      <c r="S120" s="49">
        <v>4227300</v>
      </c>
      <c r="T120" s="49">
        <v>4236500</v>
      </c>
      <c r="U120" s="49">
        <v>333400</v>
      </c>
      <c r="V120" s="49">
        <v>0</v>
      </c>
      <c r="W120" s="49">
        <v>6145000</v>
      </c>
      <c r="X120" s="49">
        <v>903800</v>
      </c>
      <c r="Y120" s="49">
        <v>62900</v>
      </c>
      <c r="Z120" s="49">
        <v>20642900</v>
      </c>
      <c r="AA120" s="49">
        <v>72200</v>
      </c>
      <c r="AB120" s="49">
        <v>32669800</v>
      </c>
      <c r="AC120" s="50">
        <v>4788616.780045351</v>
      </c>
      <c r="AE120" s="41">
        <f t="shared" si="38"/>
        <v>2019</v>
      </c>
      <c r="AF120" s="51">
        <f t="shared" si="39"/>
        <v>337975</v>
      </c>
      <c r="AG120" s="51">
        <f t="shared" si="40"/>
        <v>160846.79999999999</v>
      </c>
      <c r="AH120" s="51">
        <f t="shared" si="41"/>
        <v>686065.8</v>
      </c>
      <c r="AI120" s="51">
        <f t="shared" si="42"/>
        <v>304065.75599999999</v>
      </c>
      <c r="AJ120" s="51">
        <f t="shared" si="43"/>
        <v>674993.220338983</v>
      </c>
      <c r="AK120" s="51">
        <f t="shared" si="44"/>
        <v>269580.21600000001</v>
      </c>
      <c r="AL120" s="51">
        <f t="shared" si="45"/>
        <v>31293.32</v>
      </c>
      <c r="AM120" s="51">
        <f t="shared" si="46"/>
        <v>426115.32</v>
      </c>
      <c r="AN120" s="52">
        <f t="shared" si="47"/>
        <v>15323.573696145124</v>
      </c>
      <c r="AO120" s="41"/>
      <c r="AP120" s="41"/>
      <c r="AQ120" s="51">
        <f t="shared" si="48"/>
        <v>2906259.0060351281</v>
      </c>
      <c r="AR120" s="43">
        <f t="shared" si="49"/>
        <v>2019</v>
      </c>
      <c r="AS120" s="53">
        <f t="shared" si="50"/>
        <v>73740</v>
      </c>
      <c r="AT120" s="53">
        <f t="shared" si="51"/>
        <v>83774.375</v>
      </c>
      <c r="AU120" s="53">
        <f t="shared" si="52"/>
        <v>294028.2</v>
      </c>
      <c r="AV120" s="53">
        <f t="shared" si="53"/>
        <v>128434.63499999999</v>
      </c>
      <c r="AW120" s="53">
        <f t="shared" si="54"/>
        <v>318879.84139711998</v>
      </c>
      <c r="AX120" s="53">
        <f t="shared" si="55"/>
        <v>67308.281099999993</v>
      </c>
      <c r="AY120" s="53">
        <f t="shared" si="56"/>
        <v>13320.78752</v>
      </c>
      <c r="AZ120" s="53">
        <f t="shared" si="57"/>
        <v>138532.67499999999</v>
      </c>
      <c r="BA120" s="54">
        <f t="shared" si="58"/>
        <v>5746.3401360544212</v>
      </c>
      <c r="BB120" s="43"/>
      <c r="BC120" s="43"/>
      <c r="BD120" s="53">
        <f t="shared" si="59"/>
        <v>1123765.1351531744</v>
      </c>
      <c r="BE120" s="45">
        <f t="shared" si="60"/>
        <v>2019</v>
      </c>
      <c r="BF120" s="55">
        <f t="shared" si="61"/>
        <v>122900</v>
      </c>
      <c r="BG120" s="55">
        <f t="shared" si="62"/>
        <v>60317.55</v>
      </c>
      <c r="BH120" s="55">
        <f t="shared" si="63"/>
        <v>173149.94</v>
      </c>
      <c r="BI120" s="55">
        <f t="shared" si="64"/>
        <v>97943</v>
      </c>
      <c r="BJ120" s="55">
        <f t="shared" si="65"/>
        <v>157705.41599999997</v>
      </c>
      <c r="BK120" s="55">
        <f t="shared" si="66"/>
        <v>85931.607999999993</v>
      </c>
      <c r="BL120" s="55">
        <f t="shared" si="67"/>
        <v>12028.5576</v>
      </c>
      <c r="BM120" s="55">
        <f t="shared" si="68"/>
        <v>520657.45</v>
      </c>
      <c r="BN120" s="55">
        <f t="shared" si="69"/>
        <v>26337.392290249431</v>
      </c>
      <c r="BO120" s="55"/>
      <c r="BP120" s="55"/>
      <c r="BQ120" s="55">
        <f t="shared" si="70"/>
        <v>1256970.9138902493</v>
      </c>
      <c r="BS120" s="56">
        <f t="shared" si="71"/>
        <v>2906.2590060351281</v>
      </c>
      <c r="BT120" s="57">
        <f t="shared" si="72"/>
        <v>1123.7651351531745</v>
      </c>
      <c r="BU120" s="58">
        <f t="shared" si="73"/>
        <v>1256.9709138902492</v>
      </c>
      <c r="BW120" s="59">
        <f t="shared" si="74"/>
        <v>661.64764300000002</v>
      </c>
    </row>
    <row r="121" spans="1:75" x14ac:dyDescent="0.2">
      <c r="A121" s="48">
        <v>2020</v>
      </c>
      <c r="B121" s="49">
        <v>10740600</v>
      </c>
      <c r="C121" s="49">
        <v>489500</v>
      </c>
      <c r="D121" s="49">
        <v>0</v>
      </c>
      <c r="E121" s="49">
        <v>8900</v>
      </c>
      <c r="F121" s="49">
        <v>224700</v>
      </c>
      <c r="G121" s="49">
        <v>19484700</v>
      </c>
      <c r="H121" s="49">
        <v>0</v>
      </c>
      <c r="I121" s="49">
        <v>214400</v>
      </c>
      <c r="J121" s="49">
        <v>0</v>
      </c>
      <c r="K121" s="49">
        <v>13563300</v>
      </c>
      <c r="L121" s="49">
        <v>11262400</v>
      </c>
      <c r="M121" s="49">
        <v>124500</v>
      </c>
      <c r="N121" s="49">
        <v>578100</v>
      </c>
      <c r="O121" s="49">
        <v>26500</v>
      </c>
      <c r="P121" s="49">
        <v>2867700</v>
      </c>
      <c r="Q121" s="49">
        <v>233000</v>
      </c>
      <c r="R121" s="49">
        <v>100000</v>
      </c>
      <c r="S121" s="49">
        <v>4575800</v>
      </c>
      <c r="T121" s="49">
        <v>4594400</v>
      </c>
      <c r="U121" s="49">
        <v>487800</v>
      </c>
      <c r="V121" s="49">
        <v>0</v>
      </c>
      <c r="W121" s="49">
        <v>6358500</v>
      </c>
      <c r="X121" s="49">
        <v>1114300</v>
      </c>
      <c r="Y121" s="49">
        <v>101300</v>
      </c>
      <c r="Z121" s="49">
        <v>17868400</v>
      </c>
      <c r="AA121" s="49">
        <v>43000</v>
      </c>
      <c r="AB121" s="49">
        <v>35437200</v>
      </c>
      <c r="AC121" s="50">
        <v>4719546.4852607707</v>
      </c>
      <c r="AE121" s="41">
        <f t="shared" si="38"/>
        <v>2020</v>
      </c>
      <c r="AF121" s="51">
        <f t="shared" si="39"/>
        <v>349717.5</v>
      </c>
      <c r="AG121" s="51">
        <f t="shared" si="40"/>
        <v>162759.6</v>
      </c>
      <c r="AH121" s="51">
        <f t="shared" si="41"/>
        <v>744181.2</v>
      </c>
      <c r="AI121" s="51">
        <f t="shared" si="42"/>
        <v>321795.848</v>
      </c>
      <c r="AJ121" s="51">
        <f t="shared" si="43"/>
        <v>660498.30508474563</v>
      </c>
      <c r="AK121" s="51">
        <f t="shared" si="44"/>
        <v>305872.19699999999</v>
      </c>
      <c r="AL121" s="51">
        <f t="shared" si="45"/>
        <v>37009.54</v>
      </c>
      <c r="AM121" s="51">
        <f t="shared" si="46"/>
        <v>370915.08</v>
      </c>
      <c r="AN121" s="52">
        <f t="shared" si="47"/>
        <v>15102.548752834467</v>
      </c>
      <c r="AO121" s="41"/>
      <c r="AP121" s="41"/>
      <c r="AQ121" s="51">
        <f t="shared" si="48"/>
        <v>2967851.8188375803</v>
      </c>
      <c r="AR121" s="43">
        <f t="shared" si="49"/>
        <v>2020</v>
      </c>
      <c r="AS121" s="53">
        <f t="shared" si="50"/>
        <v>76302</v>
      </c>
      <c r="AT121" s="53">
        <f t="shared" si="51"/>
        <v>84770.625</v>
      </c>
      <c r="AU121" s="53">
        <f t="shared" si="52"/>
        <v>318934.8</v>
      </c>
      <c r="AV121" s="53">
        <f t="shared" si="53"/>
        <v>135814.63</v>
      </c>
      <c r="AW121" s="53">
        <f t="shared" si="54"/>
        <v>312032.16331967997</v>
      </c>
      <c r="AX121" s="53">
        <f t="shared" si="55"/>
        <v>77404.474159999998</v>
      </c>
      <c r="AY121" s="53">
        <f t="shared" si="56"/>
        <v>15661.21</v>
      </c>
      <c r="AZ121" s="53">
        <f t="shared" si="57"/>
        <v>120763.14</v>
      </c>
      <c r="BA121" s="54">
        <f t="shared" si="58"/>
        <v>5663.4557823129253</v>
      </c>
      <c r="BB121" s="43"/>
      <c r="BC121" s="43"/>
      <c r="BD121" s="53">
        <f t="shared" si="59"/>
        <v>1147346.4982619926</v>
      </c>
      <c r="BE121" s="45">
        <f t="shared" si="60"/>
        <v>2020</v>
      </c>
      <c r="BF121" s="55">
        <f t="shared" si="61"/>
        <v>127170</v>
      </c>
      <c r="BG121" s="55">
        <f t="shared" si="62"/>
        <v>61034.85</v>
      </c>
      <c r="BH121" s="55">
        <f t="shared" si="63"/>
        <v>187817.16</v>
      </c>
      <c r="BI121" s="55">
        <f t="shared" si="64"/>
        <v>103346.54</v>
      </c>
      <c r="BJ121" s="55">
        <f t="shared" si="65"/>
        <v>154318.82399999996</v>
      </c>
      <c r="BK121" s="55">
        <f t="shared" si="66"/>
        <v>98123.968800000017</v>
      </c>
      <c r="BL121" s="55">
        <f t="shared" si="67"/>
        <v>14377.554</v>
      </c>
      <c r="BM121" s="55">
        <f t="shared" si="68"/>
        <v>452644.08</v>
      </c>
      <c r="BN121" s="55">
        <f t="shared" si="69"/>
        <v>25957.505668934238</v>
      </c>
      <c r="BO121" s="55"/>
      <c r="BP121" s="55"/>
      <c r="BQ121" s="55">
        <f t="shared" si="70"/>
        <v>1224790.4824689343</v>
      </c>
      <c r="BS121" s="56">
        <f t="shared" si="71"/>
        <v>2967.8518188375801</v>
      </c>
      <c r="BT121" s="57">
        <f t="shared" si="72"/>
        <v>1147.3464982619926</v>
      </c>
      <c r="BU121" s="58">
        <f t="shared" si="73"/>
        <v>1224.7904824689342</v>
      </c>
      <c r="BW121" s="59">
        <f t="shared" si="74"/>
        <v>666.14945849999992</v>
      </c>
    </row>
    <row r="122" spans="1:75" x14ac:dyDescent="0.2">
      <c r="A122" s="48">
        <v>2021</v>
      </c>
      <c r="B122" s="49">
        <v>6958599</v>
      </c>
      <c r="C122" s="49">
        <v>385869</v>
      </c>
      <c r="D122" s="49">
        <v>0</v>
      </c>
      <c r="E122" s="49">
        <v>7600</v>
      </c>
      <c r="F122" s="49">
        <v>128773</v>
      </c>
      <c r="G122" s="49">
        <v>13757402</v>
      </c>
      <c r="H122" s="49">
        <v>0</v>
      </c>
      <c r="I122" s="49">
        <v>76192</v>
      </c>
      <c r="J122" s="49">
        <v>0</v>
      </c>
      <c r="K122" s="49">
        <v>13983859</v>
      </c>
      <c r="L122" s="49">
        <v>10649153</v>
      </c>
      <c r="M122" s="49">
        <v>72935</v>
      </c>
      <c r="N122" s="49">
        <v>345708</v>
      </c>
      <c r="O122" s="49">
        <v>28637</v>
      </c>
      <c r="P122" s="49">
        <v>1606441</v>
      </c>
      <c r="Q122" s="49">
        <v>164000</v>
      </c>
      <c r="R122" s="49">
        <v>60532</v>
      </c>
      <c r="S122" s="49">
        <v>2808109</v>
      </c>
      <c r="T122" s="49">
        <v>2257775</v>
      </c>
      <c r="U122" s="49">
        <v>472790</v>
      </c>
      <c r="V122" s="49">
        <v>0</v>
      </c>
      <c r="W122" s="49">
        <v>6271835</v>
      </c>
      <c r="X122" s="49">
        <v>1402185</v>
      </c>
      <c r="Y122" s="49">
        <v>81749</v>
      </c>
      <c r="Z122" s="49">
        <v>13734300</v>
      </c>
      <c r="AA122" s="49">
        <v>39148</v>
      </c>
      <c r="AB122" s="49">
        <v>22296100</v>
      </c>
      <c r="AC122" s="50">
        <v>5688480.7256235825</v>
      </c>
      <c r="AE122" s="41">
        <f t="shared" si="38"/>
        <v>2021</v>
      </c>
      <c r="AF122" s="51">
        <f t="shared" si="39"/>
        <v>344950.92499999999</v>
      </c>
      <c r="AG122" s="51">
        <f t="shared" si="40"/>
        <v>167806.30799999999</v>
      </c>
      <c r="AH122" s="51">
        <f t="shared" si="41"/>
        <v>468218.1</v>
      </c>
      <c r="AI122" s="51">
        <f t="shared" si="42"/>
        <v>207702.43872000001</v>
      </c>
      <c r="AJ122" s="51">
        <f t="shared" si="43"/>
        <v>466352.6101694915</v>
      </c>
      <c r="AK122" s="51">
        <f t="shared" si="44"/>
        <v>161819.24722999998</v>
      </c>
      <c r="AL122" s="51">
        <f t="shared" si="45"/>
        <v>24299.681399999998</v>
      </c>
      <c r="AM122" s="51">
        <f t="shared" si="46"/>
        <v>292869.38669999997</v>
      </c>
      <c r="AN122" s="52">
        <f t="shared" si="47"/>
        <v>18203.138321995462</v>
      </c>
      <c r="AO122" s="41"/>
      <c r="AP122" s="41"/>
      <c r="AQ122" s="51">
        <f t="shared" si="48"/>
        <v>2152221.8355414867</v>
      </c>
      <c r="AR122" s="43">
        <f t="shared" si="49"/>
        <v>2021</v>
      </c>
      <c r="AS122" s="53">
        <f t="shared" si="50"/>
        <v>75262.02</v>
      </c>
      <c r="AT122" s="53">
        <f t="shared" si="51"/>
        <v>87399.118749999994</v>
      </c>
      <c r="AU122" s="53">
        <f t="shared" si="52"/>
        <v>200664.9</v>
      </c>
      <c r="AV122" s="53">
        <f t="shared" si="53"/>
        <v>88118.714900000006</v>
      </c>
      <c r="AW122" s="53">
        <f t="shared" si="54"/>
        <v>220313.98521498879</v>
      </c>
      <c r="AX122" s="53">
        <f t="shared" si="55"/>
        <v>41826.143485000001</v>
      </c>
      <c r="AY122" s="53">
        <f t="shared" si="56"/>
        <v>10514.892158400002</v>
      </c>
      <c r="AZ122" s="53">
        <f t="shared" si="57"/>
        <v>96010.8698</v>
      </c>
      <c r="BA122" s="54">
        <f t="shared" si="58"/>
        <v>6826.1768707482988</v>
      </c>
      <c r="BB122" s="43"/>
      <c r="BC122" s="43"/>
      <c r="BD122" s="53">
        <f t="shared" si="59"/>
        <v>826936.8211791371</v>
      </c>
      <c r="BE122" s="45">
        <f t="shared" si="60"/>
        <v>2021</v>
      </c>
      <c r="BF122" s="55">
        <f t="shared" si="61"/>
        <v>125436.7</v>
      </c>
      <c r="BG122" s="55">
        <f t="shared" si="62"/>
        <v>62927.3655</v>
      </c>
      <c r="BH122" s="55">
        <f t="shared" si="63"/>
        <v>118169.33</v>
      </c>
      <c r="BI122" s="55">
        <f t="shared" si="64"/>
        <v>67039.315400000007</v>
      </c>
      <c r="BJ122" s="55">
        <f t="shared" si="65"/>
        <v>108958.62383999999</v>
      </c>
      <c r="BK122" s="55">
        <f t="shared" si="66"/>
        <v>52502.666660000003</v>
      </c>
      <c r="BL122" s="55">
        <f t="shared" si="67"/>
        <v>11597.660892000002</v>
      </c>
      <c r="BM122" s="55">
        <f t="shared" si="68"/>
        <v>355290.76610000001</v>
      </c>
      <c r="BN122" s="55">
        <f t="shared" si="69"/>
        <v>31286.643990929704</v>
      </c>
      <c r="BO122" s="55"/>
      <c r="BP122" s="55"/>
      <c r="BQ122" s="55">
        <f t="shared" si="70"/>
        <v>933209.07238292962</v>
      </c>
      <c r="BS122" s="56">
        <f t="shared" si="71"/>
        <v>2152.2218355414866</v>
      </c>
      <c r="BT122" s="57">
        <f t="shared" si="72"/>
        <v>826.93682117913716</v>
      </c>
      <c r="BU122" s="58">
        <f t="shared" si="73"/>
        <v>933.20907238292966</v>
      </c>
      <c r="BW122" s="59">
        <f t="shared" si="74"/>
        <v>551.529393615</v>
      </c>
    </row>
    <row r="123" spans="1:75" x14ac:dyDescent="0.2">
      <c r="A123" s="48">
        <v>2022</v>
      </c>
      <c r="B123" s="49">
        <v>9986681</v>
      </c>
      <c r="C123" s="49">
        <v>304645</v>
      </c>
      <c r="D123" s="49">
        <v>0</v>
      </c>
      <c r="E123" s="49">
        <v>10829</v>
      </c>
      <c r="F123" s="49">
        <v>156944</v>
      </c>
      <c r="G123" s="49">
        <v>18173774</v>
      </c>
      <c r="H123" s="49">
        <v>0</v>
      </c>
      <c r="I123" s="49">
        <v>929</v>
      </c>
      <c r="J123" s="49">
        <v>0</v>
      </c>
      <c r="K123" s="49">
        <v>14538878</v>
      </c>
      <c r="L123" s="49">
        <v>10569341</v>
      </c>
      <c r="M123" s="49">
        <v>87794</v>
      </c>
      <c r="N123" s="49">
        <v>465235</v>
      </c>
      <c r="O123" s="49">
        <v>32988</v>
      </c>
      <c r="P123" s="49">
        <v>2300598</v>
      </c>
      <c r="Q123" s="49">
        <v>202805</v>
      </c>
      <c r="R123" s="49">
        <v>161781</v>
      </c>
      <c r="S123" s="49">
        <v>5226465</v>
      </c>
      <c r="T123" s="49">
        <v>3423266</v>
      </c>
      <c r="U123" s="49">
        <v>520179</v>
      </c>
      <c r="V123" s="49">
        <v>0</v>
      </c>
      <c r="W123" s="49">
        <v>6543158</v>
      </c>
      <c r="X123" s="49">
        <v>1278613</v>
      </c>
      <c r="Y123" s="49">
        <v>84054</v>
      </c>
      <c r="Z123" s="49">
        <v>19373640</v>
      </c>
      <c r="AA123" s="49">
        <v>60504</v>
      </c>
      <c r="AB123" s="49">
        <v>33823683</v>
      </c>
      <c r="AC123" s="60">
        <v>5688480.7256235825</v>
      </c>
      <c r="AE123" s="41">
        <f t="shared" si="38"/>
        <v>2022</v>
      </c>
      <c r="AF123" s="51">
        <f t="shared" si="39"/>
        <v>359873.69</v>
      </c>
      <c r="AG123" s="51">
        <f t="shared" si="40"/>
        <v>174466.53599999999</v>
      </c>
      <c r="AH123" s="51">
        <f t="shared" si="41"/>
        <v>710297.34299999999</v>
      </c>
      <c r="AI123" s="51">
        <f t="shared" si="42"/>
        <v>323689.20887999999</v>
      </c>
      <c r="AJ123" s="51">
        <f t="shared" si="43"/>
        <v>616060.13559322024</v>
      </c>
      <c r="AK123" s="51">
        <f t="shared" si="44"/>
        <v>226711.18422999998</v>
      </c>
      <c r="AL123" s="51">
        <f t="shared" si="45"/>
        <v>33178.133099999999</v>
      </c>
      <c r="AM123" s="51">
        <f t="shared" si="46"/>
        <v>395758.04189999995</v>
      </c>
      <c r="AN123" s="52">
        <f t="shared" si="47"/>
        <v>18203.138321995462</v>
      </c>
      <c r="AO123" s="41"/>
      <c r="AP123" s="41"/>
      <c r="AQ123" s="51">
        <f t="shared" si="48"/>
        <v>2858237.4110252159</v>
      </c>
      <c r="AR123" s="43">
        <f t="shared" si="49"/>
        <v>2022</v>
      </c>
      <c r="AS123" s="53">
        <f t="shared" si="50"/>
        <v>78517.895999999993</v>
      </c>
      <c r="AT123" s="53">
        <f t="shared" si="51"/>
        <v>90867.987500000003</v>
      </c>
      <c r="AU123" s="53">
        <f t="shared" si="52"/>
        <v>304413.147</v>
      </c>
      <c r="AV123" s="53">
        <f t="shared" si="53"/>
        <v>135456.58285000004</v>
      </c>
      <c r="AW123" s="53">
        <f t="shared" si="54"/>
        <v>291038.71329314559</v>
      </c>
      <c r="AX123" s="53">
        <f t="shared" si="55"/>
        <v>57198.932052400007</v>
      </c>
      <c r="AY123" s="53">
        <f t="shared" si="56"/>
        <v>14403.399497200002</v>
      </c>
      <c r="AZ123" s="53">
        <f t="shared" si="57"/>
        <v>128309.3756</v>
      </c>
      <c r="BA123" s="54">
        <f t="shared" si="58"/>
        <v>6826.1768707482988</v>
      </c>
      <c r="BB123" s="43"/>
      <c r="BC123" s="43"/>
      <c r="BD123" s="53">
        <f t="shared" si="59"/>
        <v>1107032.210663494</v>
      </c>
      <c r="BE123" s="45">
        <f t="shared" si="60"/>
        <v>2022</v>
      </c>
      <c r="BF123" s="55">
        <f t="shared" si="61"/>
        <v>130863.16</v>
      </c>
      <c r="BG123" s="55">
        <f t="shared" si="62"/>
        <v>65424.951000000001</v>
      </c>
      <c r="BH123" s="55">
        <f t="shared" si="63"/>
        <v>179265.51990000001</v>
      </c>
      <c r="BI123" s="55">
        <f t="shared" si="64"/>
        <v>102218.3342</v>
      </c>
      <c r="BJ123" s="55">
        <f t="shared" si="65"/>
        <v>143936.29007999998</v>
      </c>
      <c r="BK123" s="55">
        <f t="shared" si="66"/>
        <v>72357.953731999994</v>
      </c>
      <c r="BL123" s="55">
        <f t="shared" si="67"/>
        <v>13664.984476</v>
      </c>
      <c r="BM123" s="55">
        <f t="shared" si="68"/>
        <v>484700.28169999999</v>
      </c>
      <c r="BN123" s="55">
        <f t="shared" si="69"/>
        <v>31286.643990929704</v>
      </c>
      <c r="BO123" s="55"/>
      <c r="BP123" s="55"/>
      <c r="BQ123" s="55">
        <f t="shared" si="70"/>
        <v>1223718.1190789295</v>
      </c>
      <c r="BS123" s="56">
        <f t="shared" si="71"/>
        <v>2858.2374110252158</v>
      </c>
      <c r="BT123" s="57">
        <f t="shared" si="72"/>
        <v>1107.032210663494</v>
      </c>
      <c r="BU123" s="58">
        <f t="shared" si="73"/>
        <v>1223.7181190789295</v>
      </c>
      <c r="BW123" s="59">
        <f t="shared" si="74"/>
        <v>650.49808811500009</v>
      </c>
    </row>
  </sheetData>
  <mergeCells count="3">
    <mergeCell ref="AE6:AQ6"/>
    <mergeCell ref="AR6:BD6"/>
    <mergeCell ref="BE6:BQ6"/>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616A-6AB4-CA4B-9ED9-6F1E8B16DA3D}">
  <dimension ref="A1:J164"/>
  <sheetViews>
    <sheetView workbookViewId="0">
      <selection activeCell="I27" sqref="I27"/>
    </sheetView>
  </sheetViews>
  <sheetFormatPr baseColWidth="10" defaultRowHeight="16" x14ac:dyDescent="0.2"/>
  <sheetData>
    <row r="1" spans="1:10" x14ac:dyDescent="0.2">
      <c r="A1" t="s">
        <v>72</v>
      </c>
      <c r="B1" t="s">
        <v>73</v>
      </c>
      <c r="C1" t="s">
        <v>74</v>
      </c>
      <c r="D1" t="s">
        <v>75</v>
      </c>
      <c r="E1" t="s">
        <v>76</v>
      </c>
      <c r="F1" t="s">
        <v>77</v>
      </c>
      <c r="G1" t="s">
        <v>78</v>
      </c>
      <c r="H1" t="s">
        <v>79</v>
      </c>
      <c r="I1" t="s">
        <v>80</v>
      </c>
      <c r="J1" t="s">
        <v>81</v>
      </c>
    </row>
    <row r="2" spans="1:10" x14ac:dyDescent="0.2">
      <c r="A2" t="s">
        <v>82</v>
      </c>
      <c r="B2">
        <v>32100359</v>
      </c>
      <c r="C2" t="s">
        <v>83</v>
      </c>
      <c r="D2" t="s">
        <v>84</v>
      </c>
      <c r="E2" t="s">
        <v>85</v>
      </c>
      <c r="F2" t="s">
        <v>86</v>
      </c>
      <c r="G2" t="s">
        <v>87</v>
      </c>
      <c r="H2" s="61">
        <v>2923</v>
      </c>
      <c r="I2" s="61">
        <v>44562</v>
      </c>
      <c r="J2">
        <v>3</v>
      </c>
    </row>
    <row r="4" spans="1:10" x14ac:dyDescent="0.2">
      <c r="A4" t="s">
        <v>88</v>
      </c>
      <c r="B4" t="s">
        <v>89</v>
      </c>
      <c r="C4" t="s">
        <v>90</v>
      </c>
      <c r="D4" t="s">
        <v>91</v>
      </c>
    </row>
    <row r="5" spans="1:10" x14ac:dyDescent="0.2">
      <c r="A5">
        <v>1</v>
      </c>
      <c r="B5" t="s">
        <v>92</v>
      </c>
    </row>
    <row r="6" spans="1:10" x14ac:dyDescent="0.2">
      <c r="A6">
        <v>2</v>
      </c>
      <c r="B6" t="s">
        <v>16</v>
      </c>
    </row>
    <row r="7" spans="1:10" x14ac:dyDescent="0.2">
      <c r="A7">
        <v>3</v>
      </c>
      <c r="B7" t="s">
        <v>93</v>
      </c>
    </row>
    <row r="9" spans="1:10" x14ac:dyDescent="0.2">
      <c r="A9" t="s">
        <v>88</v>
      </c>
      <c r="B9" t="s">
        <v>94</v>
      </c>
      <c r="C9" t="s">
        <v>95</v>
      </c>
      <c r="D9" t="s">
        <v>96</v>
      </c>
      <c r="E9" t="s">
        <v>97</v>
      </c>
      <c r="F9" t="s">
        <v>98</v>
      </c>
      <c r="G9" t="s">
        <v>99</v>
      </c>
      <c r="H9" t="s">
        <v>100</v>
      </c>
    </row>
    <row r="10" spans="1:10" x14ac:dyDescent="0.2">
      <c r="A10">
        <v>1</v>
      </c>
      <c r="B10" t="s">
        <v>101</v>
      </c>
      <c r="D10">
        <v>2</v>
      </c>
      <c r="E10">
        <v>1</v>
      </c>
      <c r="F10" t="s">
        <v>102</v>
      </c>
      <c r="G10">
        <v>44</v>
      </c>
    </row>
    <row r="11" spans="1:10" x14ac:dyDescent="0.2">
      <c r="A11">
        <v>1</v>
      </c>
      <c r="B11" t="s">
        <v>103</v>
      </c>
      <c r="C11" t="s">
        <v>104</v>
      </c>
      <c r="D11">
        <v>6</v>
      </c>
      <c r="E11">
        <v>1</v>
      </c>
    </row>
    <row r="12" spans="1:10" x14ac:dyDescent="0.2">
      <c r="A12">
        <v>1</v>
      </c>
      <c r="B12" t="s">
        <v>105</v>
      </c>
      <c r="C12" t="s">
        <v>106</v>
      </c>
      <c r="D12">
        <v>7</v>
      </c>
      <c r="E12">
        <v>1</v>
      </c>
    </row>
    <row r="13" spans="1:10" x14ac:dyDescent="0.2">
      <c r="A13">
        <v>1</v>
      </c>
      <c r="B13" t="s">
        <v>107</v>
      </c>
      <c r="C13" t="s">
        <v>108</v>
      </c>
      <c r="D13">
        <v>8</v>
      </c>
      <c r="E13">
        <v>1</v>
      </c>
      <c r="F13" t="s">
        <v>102</v>
      </c>
      <c r="G13" t="s">
        <v>109</v>
      </c>
    </row>
    <row r="14" spans="1:10" x14ac:dyDescent="0.2">
      <c r="A14">
        <v>1</v>
      </c>
      <c r="B14" t="s">
        <v>110</v>
      </c>
      <c r="C14" t="s">
        <v>111</v>
      </c>
      <c r="D14">
        <v>12</v>
      </c>
      <c r="E14">
        <v>1</v>
      </c>
    </row>
    <row r="15" spans="1:10" x14ac:dyDescent="0.2">
      <c r="A15">
        <v>1</v>
      </c>
      <c r="B15" t="s">
        <v>112</v>
      </c>
      <c r="C15" t="s">
        <v>113</v>
      </c>
      <c r="D15">
        <v>13</v>
      </c>
      <c r="E15">
        <v>1</v>
      </c>
    </row>
    <row r="16" spans="1:10" x14ac:dyDescent="0.2">
      <c r="A16">
        <v>1</v>
      </c>
      <c r="B16" t="s">
        <v>114</v>
      </c>
      <c r="D16">
        <v>14</v>
      </c>
      <c r="E16">
        <v>1</v>
      </c>
      <c r="F16" t="s">
        <v>102</v>
      </c>
      <c r="G16">
        <v>44</v>
      </c>
    </row>
    <row r="17" spans="1:7" x14ac:dyDescent="0.2">
      <c r="A17">
        <v>1</v>
      </c>
      <c r="B17" t="s">
        <v>115</v>
      </c>
      <c r="D17">
        <v>15</v>
      </c>
      <c r="E17">
        <v>1</v>
      </c>
      <c r="F17" t="s">
        <v>102</v>
      </c>
      <c r="G17">
        <v>44</v>
      </c>
    </row>
    <row r="18" spans="1:7" x14ac:dyDescent="0.2">
      <c r="A18">
        <v>1</v>
      </c>
      <c r="B18" t="s">
        <v>116</v>
      </c>
      <c r="C18" t="s">
        <v>117</v>
      </c>
      <c r="D18">
        <v>3</v>
      </c>
      <c r="E18">
        <v>2</v>
      </c>
    </row>
    <row r="19" spans="1:7" x14ac:dyDescent="0.2">
      <c r="A19">
        <v>1</v>
      </c>
      <c r="B19" t="s">
        <v>118</v>
      </c>
      <c r="C19" t="s">
        <v>119</v>
      </c>
      <c r="D19">
        <v>4</v>
      </c>
      <c r="E19">
        <v>2</v>
      </c>
    </row>
    <row r="20" spans="1:7" x14ac:dyDescent="0.2">
      <c r="A20">
        <v>1</v>
      </c>
      <c r="B20" t="s">
        <v>120</v>
      </c>
      <c r="C20" t="s">
        <v>121</v>
      </c>
      <c r="D20">
        <v>5</v>
      </c>
      <c r="E20">
        <v>2</v>
      </c>
    </row>
    <row r="21" spans="1:7" x14ac:dyDescent="0.2">
      <c r="A21">
        <v>1</v>
      </c>
      <c r="B21" t="s">
        <v>122</v>
      </c>
      <c r="C21" t="s">
        <v>123</v>
      </c>
      <c r="D21">
        <v>9</v>
      </c>
      <c r="E21">
        <v>8</v>
      </c>
      <c r="G21">
        <v>43</v>
      </c>
    </row>
    <row r="22" spans="1:7" x14ac:dyDescent="0.2">
      <c r="A22">
        <v>1</v>
      </c>
      <c r="B22" t="s">
        <v>124</v>
      </c>
      <c r="C22" t="s">
        <v>125</v>
      </c>
      <c r="D22">
        <v>10</v>
      </c>
      <c r="E22">
        <v>8</v>
      </c>
    </row>
    <row r="23" spans="1:7" x14ac:dyDescent="0.2">
      <c r="A23">
        <v>1</v>
      </c>
      <c r="B23" t="s">
        <v>126</v>
      </c>
      <c r="C23" t="s">
        <v>127</v>
      </c>
      <c r="D23">
        <v>11</v>
      </c>
      <c r="E23">
        <v>8</v>
      </c>
    </row>
    <row r="24" spans="1:7" x14ac:dyDescent="0.2">
      <c r="A24">
        <v>1</v>
      </c>
      <c r="B24" t="s">
        <v>13</v>
      </c>
      <c r="C24" t="s">
        <v>128</v>
      </c>
      <c r="D24">
        <v>1</v>
      </c>
    </row>
    <row r="25" spans="1:7" x14ac:dyDescent="0.2">
      <c r="A25">
        <v>2</v>
      </c>
      <c r="B25" t="s">
        <v>129</v>
      </c>
      <c r="D25">
        <v>1</v>
      </c>
    </row>
    <row r="26" spans="1:7" x14ac:dyDescent="0.2">
      <c r="A26">
        <v>2</v>
      </c>
      <c r="B26" t="s">
        <v>130</v>
      </c>
      <c r="D26">
        <v>2</v>
      </c>
    </row>
    <row r="27" spans="1:7" x14ac:dyDescent="0.2">
      <c r="A27">
        <v>2</v>
      </c>
      <c r="B27" t="s">
        <v>131</v>
      </c>
      <c r="D27">
        <v>3</v>
      </c>
    </row>
    <row r="28" spans="1:7" x14ac:dyDescent="0.2">
      <c r="A28">
        <v>2</v>
      </c>
      <c r="B28" t="s">
        <v>132</v>
      </c>
      <c r="D28">
        <v>4</v>
      </c>
      <c r="F28" t="s">
        <v>102</v>
      </c>
    </row>
    <row r="29" spans="1:7" x14ac:dyDescent="0.2">
      <c r="A29">
        <v>2</v>
      </c>
      <c r="B29" t="s">
        <v>133</v>
      </c>
      <c r="D29">
        <v>5</v>
      </c>
      <c r="F29" t="s">
        <v>102</v>
      </c>
    </row>
    <row r="30" spans="1:7" x14ac:dyDescent="0.2">
      <c r="A30">
        <v>2</v>
      </c>
      <c r="B30" t="s">
        <v>134</v>
      </c>
      <c r="D30">
        <v>6</v>
      </c>
    </row>
    <row r="31" spans="1:7" x14ac:dyDescent="0.2">
      <c r="A31">
        <v>2</v>
      </c>
      <c r="B31" t="s">
        <v>135</v>
      </c>
      <c r="D31">
        <v>7</v>
      </c>
    </row>
    <row r="32" spans="1:7" x14ac:dyDescent="0.2">
      <c r="A32">
        <v>2</v>
      </c>
      <c r="B32" t="s">
        <v>136</v>
      </c>
      <c r="D32">
        <v>8</v>
      </c>
    </row>
    <row r="33" spans="1:7" x14ac:dyDescent="0.2">
      <c r="A33">
        <v>2</v>
      </c>
      <c r="B33" t="s">
        <v>137</v>
      </c>
      <c r="D33">
        <v>9</v>
      </c>
    </row>
    <row r="34" spans="1:7" x14ac:dyDescent="0.2">
      <c r="A34">
        <v>2</v>
      </c>
      <c r="B34" t="s">
        <v>138</v>
      </c>
      <c r="D34">
        <v>10</v>
      </c>
    </row>
    <row r="35" spans="1:7" x14ac:dyDescent="0.2">
      <c r="A35">
        <v>2</v>
      </c>
      <c r="B35" t="s">
        <v>139</v>
      </c>
      <c r="D35">
        <v>11</v>
      </c>
    </row>
    <row r="36" spans="1:7" x14ac:dyDescent="0.2">
      <c r="A36">
        <v>2</v>
      </c>
      <c r="B36" t="s">
        <v>140</v>
      </c>
      <c r="D36">
        <v>12</v>
      </c>
    </row>
    <row r="37" spans="1:7" x14ac:dyDescent="0.2">
      <c r="A37">
        <v>2</v>
      </c>
      <c r="B37" t="s">
        <v>141</v>
      </c>
      <c r="D37">
        <v>13</v>
      </c>
      <c r="F37" t="s">
        <v>102</v>
      </c>
    </row>
    <row r="38" spans="1:7" x14ac:dyDescent="0.2">
      <c r="A38">
        <v>2</v>
      </c>
      <c r="B38" t="s">
        <v>142</v>
      </c>
      <c r="D38">
        <v>14</v>
      </c>
      <c r="F38" t="s">
        <v>102</v>
      </c>
    </row>
    <row r="39" spans="1:7" x14ac:dyDescent="0.2">
      <c r="A39">
        <v>2</v>
      </c>
      <c r="B39" t="s">
        <v>143</v>
      </c>
      <c r="D39">
        <v>15</v>
      </c>
      <c r="F39" t="s">
        <v>102</v>
      </c>
    </row>
    <row r="40" spans="1:7" x14ac:dyDescent="0.2">
      <c r="A40">
        <v>2</v>
      </c>
      <c r="B40" t="s">
        <v>144</v>
      </c>
      <c r="D40">
        <v>16</v>
      </c>
    </row>
    <row r="41" spans="1:7" x14ac:dyDescent="0.2">
      <c r="A41">
        <v>2</v>
      </c>
      <c r="B41" t="s">
        <v>145</v>
      </c>
      <c r="D41">
        <v>17</v>
      </c>
    </row>
    <row r="42" spans="1:7" x14ac:dyDescent="0.2">
      <c r="A42">
        <v>2</v>
      </c>
      <c r="B42" t="s">
        <v>146</v>
      </c>
      <c r="D42">
        <v>18</v>
      </c>
    </row>
    <row r="43" spans="1:7" x14ac:dyDescent="0.2">
      <c r="A43">
        <v>2</v>
      </c>
      <c r="B43" t="s">
        <v>17</v>
      </c>
      <c r="D43">
        <v>19</v>
      </c>
    </row>
    <row r="44" spans="1:7" x14ac:dyDescent="0.2">
      <c r="A44">
        <v>2</v>
      </c>
      <c r="B44" t="s">
        <v>147</v>
      </c>
      <c r="D44">
        <v>20</v>
      </c>
      <c r="F44" t="s">
        <v>102</v>
      </c>
    </row>
    <row r="45" spans="1:7" x14ac:dyDescent="0.2">
      <c r="A45">
        <v>3</v>
      </c>
      <c r="B45" t="s">
        <v>148</v>
      </c>
      <c r="D45">
        <v>18</v>
      </c>
      <c r="E45">
        <v>2</v>
      </c>
      <c r="G45">
        <v>2</v>
      </c>
    </row>
    <row r="46" spans="1:7" x14ac:dyDescent="0.2">
      <c r="A46">
        <v>3</v>
      </c>
      <c r="B46" t="s">
        <v>149</v>
      </c>
      <c r="D46">
        <v>19</v>
      </c>
      <c r="E46">
        <v>2</v>
      </c>
      <c r="G46">
        <v>2</v>
      </c>
    </row>
    <row r="47" spans="1:7" x14ac:dyDescent="0.2">
      <c r="A47">
        <v>3</v>
      </c>
      <c r="B47" t="s">
        <v>150</v>
      </c>
      <c r="D47">
        <v>20</v>
      </c>
      <c r="E47">
        <v>2</v>
      </c>
      <c r="G47">
        <v>2</v>
      </c>
    </row>
    <row r="48" spans="1:7" x14ac:dyDescent="0.2">
      <c r="A48">
        <v>3</v>
      </c>
      <c r="B48" t="s">
        <v>151</v>
      </c>
      <c r="D48">
        <v>21</v>
      </c>
      <c r="E48">
        <v>2</v>
      </c>
      <c r="G48">
        <v>2</v>
      </c>
    </row>
    <row r="49" spans="1:7" x14ac:dyDescent="0.2">
      <c r="A49">
        <v>3</v>
      </c>
      <c r="B49" t="s">
        <v>152</v>
      </c>
      <c r="D49">
        <v>22</v>
      </c>
      <c r="E49">
        <v>2</v>
      </c>
      <c r="G49">
        <v>2</v>
      </c>
    </row>
    <row r="50" spans="1:7" x14ac:dyDescent="0.2">
      <c r="A50">
        <v>3</v>
      </c>
      <c r="B50" t="s">
        <v>153</v>
      </c>
      <c r="D50">
        <v>46</v>
      </c>
      <c r="E50">
        <v>2</v>
      </c>
      <c r="F50" t="s">
        <v>102</v>
      </c>
      <c r="G50">
        <v>40</v>
      </c>
    </row>
    <row r="51" spans="1:7" x14ac:dyDescent="0.2">
      <c r="A51">
        <v>3</v>
      </c>
      <c r="B51" t="s">
        <v>154</v>
      </c>
      <c r="D51">
        <v>47</v>
      </c>
      <c r="E51">
        <v>2</v>
      </c>
      <c r="G51">
        <v>40</v>
      </c>
    </row>
    <row r="52" spans="1:7" x14ac:dyDescent="0.2">
      <c r="A52">
        <v>3</v>
      </c>
      <c r="B52" t="s">
        <v>155</v>
      </c>
      <c r="D52">
        <v>48</v>
      </c>
      <c r="E52">
        <v>2</v>
      </c>
      <c r="G52">
        <v>40</v>
      </c>
    </row>
    <row r="53" spans="1:7" x14ac:dyDescent="0.2">
      <c r="A53">
        <v>3</v>
      </c>
      <c r="B53" t="s">
        <v>156</v>
      </c>
      <c r="D53">
        <v>49</v>
      </c>
      <c r="E53">
        <v>2</v>
      </c>
      <c r="G53">
        <v>42</v>
      </c>
    </row>
    <row r="54" spans="1:7" x14ac:dyDescent="0.2">
      <c r="A54">
        <v>3</v>
      </c>
      <c r="B54" t="s">
        <v>157</v>
      </c>
      <c r="D54">
        <v>2</v>
      </c>
      <c r="E54">
        <v>24</v>
      </c>
      <c r="G54">
        <v>2</v>
      </c>
    </row>
    <row r="55" spans="1:7" x14ac:dyDescent="0.2">
      <c r="A55">
        <v>3</v>
      </c>
      <c r="B55" t="s">
        <v>158</v>
      </c>
      <c r="D55">
        <v>3</v>
      </c>
      <c r="E55">
        <v>24</v>
      </c>
      <c r="G55" t="s">
        <v>159</v>
      </c>
    </row>
    <row r="56" spans="1:7" x14ac:dyDescent="0.2">
      <c r="A56">
        <v>3</v>
      </c>
      <c r="B56" t="s">
        <v>160</v>
      </c>
      <c r="D56">
        <v>4</v>
      </c>
      <c r="E56">
        <v>24</v>
      </c>
      <c r="G56">
        <v>2</v>
      </c>
    </row>
    <row r="57" spans="1:7" x14ac:dyDescent="0.2">
      <c r="A57">
        <v>3</v>
      </c>
      <c r="B57" t="s">
        <v>161</v>
      </c>
      <c r="D57">
        <v>8</v>
      </c>
      <c r="E57">
        <v>25</v>
      </c>
      <c r="G57" t="s">
        <v>162</v>
      </c>
    </row>
    <row r="58" spans="1:7" x14ac:dyDescent="0.2">
      <c r="A58">
        <v>3</v>
      </c>
      <c r="B58" t="s">
        <v>163</v>
      </c>
      <c r="D58">
        <v>9</v>
      </c>
      <c r="E58">
        <v>25</v>
      </c>
      <c r="G58" t="s">
        <v>164</v>
      </c>
    </row>
    <row r="59" spans="1:7" x14ac:dyDescent="0.2">
      <c r="A59">
        <v>3</v>
      </c>
      <c r="B59" t="s">
        <v>165</v>
      </c>
      <c r="D59">
        <v>40</v>
      </c>
      <c r="E59">
        <v>39</v>
      </c>
      <c r="G59" t="s">
        <v>166</v>
      </c>
    </row>
    <row r="60" spans="1:7" x14ac:dyDescent="0.2">
      <c r="A60">
        <v>3</v>
      </c>
      <c r="B60" t="s">
        <v>167</v>
      </c>
      <c r="D60">
        <v>41</v>
      </c>
      <c r="E60">
        <v>39</v>
      </c>
      <c r="G60" t="s">
        <v>166</v>
      </c>
    </row>
    <row r="61" spans="1:7" x14ac:dyDescent="0.2">
      <c r="A61">
        <v>3</v>
      </c>
      <c r="B61" t="s">
        <v>54</v>
      </c>
      <c r="D61">
        <v>1</v>
      </c>
      <c r="G61" t="s">
        <v>168</v>
      </c>
    </row>
    <row r="62" spans="1:7" x14ac:dyDescent="0.2">
      <c r="A62">
        <v>3</v>
      </c>
      <c r="B62" t="s">
        <v>45</v>
      </c>
      <c r="D62">
        <v>5</v>
      </c>
      <c r="G62" t="s">
        <v>169</v>
      </c>
    </row>
    <row r="63" spans="1:7" x14ac:dyDescent="0.2">
      <c r="A63">
        <v>3</v>
      </c>
      <c r="B63" t="s">
        <v>28</v>
      </c>
      <c r="D63">
        <v>6</v>
      </c>
      <c r="G63" t="s">
        <v>169</v>
      </c>
    </row>
    <row r="64" spans="1:7" x14ac:dyDescent="0.2">
      <c r="A64">
        <v>3</v>
      </c>
      <c r="B64" t="s">
        <v>47</v>
      </c>
      <c r="D64">
        <v>7</v>
      </c>
      <c r="G64" t="s">
        <v>170</v>
      </c>
    </row>
    <row r="65" spans="1:7" x14ac:dyDescent="0.2">
      <c r="A65">
        <v>3</v>
      </c>
      <c r="B65" t="s">
        <v>43</v>
      </c>
      <c r="D65">
        <v>10</v>
      </c>
      <c r="G65" t="s">
        <v>171</v>
      </c>
    </row>
    <row r="66" spans="1:7" x14ac:dyDescent="0.2">
      <c r="A66">
        <v>3</v>
      </c>
      <c r="B66" t="s">
        <v>37</v>
      </c>
      <c r="D66">
        <v>11</v>
      </c>
      <c r="G66" t="s">
        <v>172</v>
      </c>
    </row>
    <row r="67" spans="1:7" x14ac:dyDescent="0.2">
      <c r="A67">
        <v>3</v>
      </c>
      <c r="B67" t="s">
        <v>31</v>
      </c>
      <c r="D67">
        <v>12</v>
      </c>
      <c r="G67" t="s">
        <v>173</v>
      </c>
    </row>
    <row r="68" spans="1:7" x14ac:dyDescent="0.2">
      <c r="A68">
        <v>3</v>
      </c>
      <c r="B68" t="s">
        <v>46</v>
      </c>
      <c r="D68">
        <v>13</v>
      </c>
      <c r="G68" t="s">
        <v>174</v>
      </c>
    </row>
    <row r="69" spans="1:7" x14ac:dyDescent="0.2">
      <c r="A69">
        <v>3</v>
      </c>
      <c r="B69" t="s">
        <v>40</v>
      </c>
      <c r="D69">
        <v>14</v>
      </c>
      <c r="G69" t="s">
        <v>175</v>
      </c>
    </row>
    <row r="70" spans="1:7" x14ac:dyDescent="0.2">
      <c r="A70">
        <v>3</v>
      </c>
      <c r="B70" t="s">
        <v>49</v>
      </c>
      <c r="D70">
        <v>15</v>
      </c>
      <c r="G70" t="s">
        <v>176</v>
      </c>
    </row>
    <row r="71" spans="1:7" x14ac:dyDescent="0.2">
      <c r="A71">
        <v>3</v>
      </c>
      <c r="B71" t="s">
        <v>33</v>
      </c>
      <c r="D71">
        <v>16</v>
      </c>
      <c r="G71" t="s">
        <v>177</v>
      </c>
    </row>
    <row r="72" spans="1:7" x14ac:dyDescent="0.2">
      <c r="A72">
        <v>3</v>
      </c>
      <c r="B72" t="s">
        <v>178</v>
      </c>
      <c r="D72">
        <v>17</v>
      </c>
      <c r="G72" t="s">
        <v>179</v>
      </c>
    </row>
    <row r="73" spans="1:7" x14ac:dyDescent="0.2">
      <c r="A73">
        <v>3</v>
      </c>
      <c r="B73" t="s">
        <v>180</v>
      </c>
      <c r="D73">
        <v>23</v>
      </c>
      <c r="G73">
        <v>2</v>
      </c>
    </row>
    <row r="74" spans="1:7" x14ac:dyDescent="0.2">
      <c r="A74">
        <v>3</v>
      </c>
      <c r="B74" t="s">
        <v>181</v>
      </c>
      <c r="D74">
        <v>24</v>
      </c>
      <c r="G74">
        <v>2</v>
      </c>
    </row>
    <row r="75" spans="1:7" x14ac:dyDescent="0.2">
      <c r="A75">
        <v>3</v>
      </c>
      <c r="B75" t="s">
        <v>182</v>
      </c>
      <c r="D75">
        <v>25</v>
      </c>
      <c r="G75">
        <v>2</v>
      </c>
    </row>
    <row r="76" spans="1:7" x14ac:dyDescent="0.2">
      <c r="A76">
        <v>3</v>
      </c>
      <c r="B76" t="s">
        <v>53</v>
      </c>
      <c r="D76">
        <v>26</v>
      </c>
      <c r="G76">
        <v>2</v>
      </c>
    </row>
    <row r="77" spans="1:7" x14ac:dyDescent="0.2">
      <c r="A77">
        <v>3</v>
      </c>
      <c r="B77" t="s">
        <v>50</v>
      </c>
      <c r="D77">
        <v>27</v>
      </c>
      <c r="G77" t="s">
        <v>179</v>
      </c>
    </row>
    <row r="78" spans="1:7" x14ac:dyDescent="0.2">
      <c r="A78">
        <v>3</v>
      </c>
      <c r="B78" t="s">
        <v>52</v>
      </c>
      <c r="D78">
        <v>28</v>
      </c>
      <c r="G78" t="s">
        <v>183</v>
      </c>
    </row>
    <row r="79" spans="1:7" x14ac:dyDescent="0.2">
      <c r="A79">
        <v>3</v>
      </c>
      <c r="B79" t="s">
        <v>38</v>
      </c>
      <c r="D79">
        <v>29</v>
      </c>
      <c r="G79" t="s">
        <v>184</v>
      </c>
    </row>
    <row r="80" spans="1:7" x14ac:dyDescent="0.2">
      <c r="A80">
        <v>3</v>
      </c>
      <c r="B80" t="s">
        <v>44</v>
      </c>
      <c r="D80">
        <v>30</v>
      </c>
      <c r="G80" t="s">
        <v>185</v>
      </c>
    </row>
    <row r="81" spans="1:7" x14ac:dyDescent="0.2">
      <c r="A81">
        <v>3</v>
      </c>
      <c r="B81" t="s">
        <v>51</v>
      </c>
      <c r="D81">
        <v>31</v>
      </c>
      <c r="G81" t="s">
        <v>186</v>
      </c>
    </row>
    <row r="82" spans="1:7" x14ac:dyDescent="0.2">
      <c r="A82">
        <v>3</v>
      </c>
      <c r="B82" t="s">
        <v>42</v>
      </c>
      <c r="D82">
        <v>32</v>
      </c>
      <c r="G82">
        <v>2</v>
      </c>
    </row>
    <row r="83" spans="1:7" x14ac:dyDescent="0.2">
      <c r="A83">
        <v>3</v>
      </c>
      <c r="B83" t="s">
        <v>32</v>
      </c>
      <c r="D83">
        <v>33</v>
      </c>
      <c r="G83">
        <v>2</v>
      </c>
    </row>
    <row r="84" spans="1:7" x14ac:dyDescent="0.2">
      <c r="A84">
        <v>3</v>
      </c>
      <c r="B84" t="s">
        <v>48</v>
      </c>
      <c r="D84">
        <v>34</v>
      </c>
      <c r="F84" t="s">
        <v>102</v>
      </c>
      <c r="G84">
        <v>2</v>
      </c>
    </row>
    <row r="85" spans="1:7" x14ac:dyDescent="0.2">
      <c r="A85">
        <v>3</v>
      </c>
      <c r="B85" t="s">
        <v>34</v>
      </c>
      <c r="D85">
        <v>35</v>
      </c>
      <c r="F85" t="s">
        <v>102</v>
      </c>
      <c r="G85">
        <v>2</v>
      </c>
    </row>
    <row r="86" spans="1:7" x14ac:dyDescent="0.2">
      <c r="A86">
        <v>3</v>
      </c>
      <c r="B86" t="s">
        <v>36</v>
      </c>
      <c r="D86">
        <v>36</v>
      </c>
      <c r="F86" t="s">
        <v>102</v>
      </c>
      <c r="G86">
        <v>2</v>
      </c>
    </row>
    <row r="87" spans="1:7" x14ac:dyDescent="0.2">
      <c r="A87">
        <v>3</v>
      </c>
      <c r="B87" t="s">
        <v>30</v>
      </c>
      <c r="D87">
        <v>37</v>
      </c>
      <c r="F87" t="s">
        <v>102</v>
      </c>
      <c r="G87">
        <v>2</v>
      </c>
    </row>
    <row r="88" spans="1:7" x14ac:dyDescent="0.2">
      <c r="A88">
        <v>3</v>
      </c>
      <c r="B88" t="s">
        <v>35</v>
      </c>
      <c r="D88">
        <v>38</v>
      </c>
      <c r="G88">
        <v>2</v>
      </c>
    </row>
    <row r="89" spans="1:7" x14ac:dyDescent="0.2">
      <c r="A89">
        <v>3</v>
      </c>
      <c r="B89" t="s">
        <v>29</v>
      </c>
      <c r="D89">
        <v>39</v>
      </c>
      <c r="G89" t="s">
        <v>187</v>
      </c>
    </row>
    <row r="90" spans="1:7" x14ac:dyDescent="0.2">
      <c r="A90">
        <v>3</v>
      </c>
      <c r="B90" t="s">
        <v>39</v>
      </c>
      <c r="D90">
        <v>42</v>
      </c>
      <c r="G90" t="s">
        <v>166</v>
      </c>
    </row>
    <row r="91" spans="1:7" x14ac:dyDescent="0.2">
      <c r="A91">
        <v>3</v>
      </c>
      <c r="B91" t="s">
        <v>188</v>
      </c>
      <c r="D91">
        <v>43</v>
      </c>
    </row>
    <row r="92" spans="1:7" x14ac:dyDescent="0.2">
      <c r="A92">
        <v>3</v>
      </c>
      <c r="B92" t="s">
        <v>189</v>
      </c>
      <c r="D92">
        <v>44</v>
      </c>
      <c r="G92">
        <v>7</v>
      </c>
    </row>
    <row r="93" spans="1:7" x14ac:dyDescent="0.2">
      <c r="A93">
        <v>3</v>
      </c>
      <c r="B93" t="s">
        <v>41</v>
      </c>
      <c r="D93">
        <v>45</v>
      </c>
      <c r="G93">
        <v>40</v>
      </c>
    </row>
    <row r="95" spans="1:7" x14ac:dyDescent="0.2">
      <c r="A95" t="s">
        <v>190</v>
      </c>
    </row>
    <row r="96" spans="1:7" x14ac:dyDescent="0.2">
      <c r="A96" t="s">
        <v>191</v>
      </c>
      <c r="B96" t="s">
        <v>192</v>
      </c>
    </row>
    <row r="97" spans="1:2" x14ac:dyDescent="0.2">
      <c r="A97" t="s">
        <v>193</v>
      </c>
      <c r="B97" t="s">
        <v>194</v>
      </c>
    </row>
    <row r="98" spans="1:2" x14ac:dyDescent="0.2">
      <c r="A98" t="s">
        <v>195</v>
      </c>
      <c r="B98" t="s">
        <v>196</v>
      </c>
    </row>
    <row r="99" spans="1:2" x14ac:dyDescent="0.2">
      <c r="A99" t="s">
        <v>197</v>
      </c>
      <c r="B99" t="s">
        <v>198</v>
      </c>
    </row>
    <row r="100" spans="1:2" x14ac:dyDescent="0.2">
      <c r="A100" t="s">
        <v>199</v>
      </c>
      <c r="B100" t="s">
        <v>200</v>
      </c>
    </row>
    <row r="101" spans="1:2" x14ac:dyDescent="0.2">
      <c r="A101" t="s">
        <v>201</v>
      </c>
      <c r="B101" t="s">
        <v>202</v>
      </c>
    </row>
    <row r="102" spans="1:2" x14ac:dyDescent="0.2">
      <c r="A102" t="s">
        <v>203</v>
      </c>
      <c r="B102" t="s">
        <v>204</v>
      </c>
    </row>
    <row r="103" spans="1:2" x14ac:dyDescent="0.2">
      <c r="A103" t="s">
        <v>205</v>
      </c>
      <c r="B103" t="s">
        <v>206</v>
      </c>
    </row>
    <row r="104" spans="1:2" x14ac:dyDescent="0.2">
      <c r="A104" t="s">
        <v>207</v>
      </c>
      <c r="B104" t="s">
        <v>208</v>
      </c>
    </row>
    <row r="105" spans="1:2" x14ac:dyDescent="0.2">
      <c r="A105" t="s">
        <v>209</v>
      </c>
      <c r="B105" t="s">
        <v>210</v>
      </c>
    </row>
    <row r="106" spans="1:2" x14ac:dyDescent="0.2">
      <c r="A106" t="s">
        <v>211</v>
      </c>
      <c r="B106" t="s">
        <v>212</v>
      </c>
    </row>
    <row r="107" spans="1:2" x14ac:dyDescent="0.2">
      <c r="A107" t="s">
        <v>213</v>
      </c>
      <c r="B107" t="s">
        <v>214</v>
      </c>
    </row>
    <row r="108" spans="1:2" x14ac:dyDescent="0.2">
      <c r="A108" t="s">
        <v>215</v>
      </c>
      <c r="B108" t="s">
        <v>216</v>
      </c>
    </row>
    <row r="109" spans="1:2" x14ac:dyDescent="0.2">
      <c r="A109" t="s">
        <v>217</v>
      </c>
      <c r="B109" t="s">
        <v>218</v>
      </c>
    </row>
    <row r="110" spans="1:2" x14ac:dyDescent="0.2">
      <c r="A110" t="s">
        <v>219</v>
      </c>
      <c r="B110" t="s">
        <v>102</v>
      </c>
    </row>
    <row r="112" spans="1:2" x14ac:dyDescent="0.2">
      <c r="A112" t="s">
        <v>220</v>
      </c>
      <c r="B112" t="s">
        <v>221</v>
      </c>
    </row>
    <row r="113" spans="1:2" x14ac:dyDescent="0.2">
      <c r="A113">
        <v>3401</v>
      </c>
      <c r="B113" t="s">
        <v>222</v>
      </c>
    </row>
    <row r="115" spans="1:2" x14ac:dyDescent="0.2">
      <c r="A115" t="s">
        <v>223</v>
      </c>
      <c r="B115" t="s">
        <v>224</v>
      </c>
    </row>
    <row r="116" spans="1:2" x14ac:dyDescent="0.2">
      <c r="A116">
        <v>32</v>
      </c>
      <c r="B116" t="s">
        <v>225</v>
      </c>
    </row>
    <row r="118" spans="1:2" x14ac:dyDescent="0.2">
      <c r="A118" t="s">
        <v>226</v>
      </c>
      <c r="B118" t="s">
        <v>227</v>
      </c>
    </row>
    <row r="119" spans="1:2" x14ac:dyDescent="0.2">
      <c r="A119">
        <v>1</v>
      </c>
      <c r="B119" t="s">
        <v>228</v>
      </c>
    </row>
    <row r="120" spans="1:2" x14ac:dyDescent="0.2">
      <c r="A120">
        <v>2</v>
      </c>
      <c r="B120" t="s">
        <v>229</v>
      </c>
    </row>
    <row r="121" spans="1:2" x14ac:dyDescent="0.2">
      <c r="A121">
        <v>5</v>
      </c>
      <c r="B121" t="s">
        <v>230</v>
      </c>
    </row>
    <row r="122" spans="1:2" x14ac:dyDescent="0.2">
      <c r="A122">
        <v>7</v>
      </c>
      <c r="B122" t="s">
        <v>231</v>
      </c>
    </row>
    <row r="123" spans="1:2" x14ac:dyDescent="0.2">
      <c r="A123">
        <v>10</v>
      </c>
      <c r="B123" t="s">
        <v>232</v>
      </c>
    </row>
    <row r="124" spans="1:2" x14ac:dyDescent="0.2">
      <c r="A124">
        <v>11</v>
      </c>
      <c r="B124" t="s">
        <v>233</v>
      </c>
    </row>
    <row r="125" spans="1:2" x14ac:dyDescent="0.2">
      <c r="A125">
        <v>13</v>
      </c>
      <c r="B125" t="s">
        <v>234</v>
      </c>
    </row>
    <row r="126" spans="1:2" x14ac:dyDescent="0.2">
      <c r="A126">
        <v>14</v>
      </c>
      <c r="B126" t="s">
        <v>235</v>
      </c>
    </row>
    <row r="127" spans="1:2" x14ac:dyDescent="0.2">
      <c r="A127">
        <v>15</v>
      </c>
      <c r="B127" t="s">
        <v>236</v>
      </c>
    </row>
    <row r="128" spans="1:2" x14ac:dyDescent="0.2">
      <c r="A128">
        <v>16</v>
      </c>
      <c r="B128" t="s">
        <v>237</v>
      </c>
    </row>
    <row r="129" spans="1:2" x14ac:dyDescent="0.2">
      <c r="A129">
        <v>17</v>
      </c>
      <c r="B129" t="s">
        <v>238</v>
      </c>
    </row>
    <row r="130" spans="1:2" x14ac:dyDescent="0.2">
      <c r="A130">
        <v>18</v>
      </c>
      <c r="B130" t="s">
        <v>239</v>
      </c>
    </row>
    <row r="131" spans="1:2" x14ac:dyDescent="0.2">
      <c r="A131">
        <v>19</v>
      </c>
      <c r="B131" t="s">
        <v>240</v>
      </c>
    </row>
    <row r="132" spans="1:2" x14ac:dyDescent="0.2">
      <c r="A132">
        <v>20</v>
      </c>
      <c r="B132" t="s">
        <v>241</v>
      </c>
    </row>
    <row r="133" spans="1:2" x14ac:dyDescent="0.2">
      <c r="A133">
        <v>22</v>
      </c>
      <c r="B133" t="s">
        <v>242</v>
      </c>
    </row>
    <row r="134" spans="1:2" x14ac:dyDescent="0.2">
      <c r="A134">
        <v>23</v>
      </c>
      <c r="B134" t="s">
        <v>243</v>
      </c>
    </row>
    <row r="135" spans="1:2" x14ac:dyDescent="0.2">
      <c r="A135">
        <v>24</v>
      </c>
      <c r="B135" t="s">
        <v>244</v>
      </c>
    </row>
    <row r="136" spans="1:2" x14ac:dyDescent="0.2">
      <c r="A136">
        <v>25</v>
      </c>
      <c r="B136" t="s">
        <v>245</v>
      </c>
    </row>
    <row r="137" spans="1:2" x14ac:dyDescent="0.2">
      <c r="A137">
        <v>26</v>
      </c>
      <c r="B137" t="s">
        <v>246</v>
      </c>
    </row>
    <row r="138" spans="1:2" x14ac:dyDescent="0.2">
      <c r="A138">
        <v>27</v>
      </c>
      <c r="B138" t="s">
        <v>247</v>
      </c>
    </row>
    <row r="139" spans="1:2" x14ac:dyDescent="0.2">
      <c r="A139">
        <v>28</v>
      </c>
      <c r="B139" t="s">
        <v>248</v>
      </c>
    </row>
    <row r="140" spans="1:2" x14ac:dyDescent="0.2">
      <c r="A140">
        <v>29</v>
      </c>
      <c r="B140" t="s">
        <v>249</v>
      </c>
    </row>
    <row r="141" spans="1:2" x14ac:dyDescent="0.2">
      <c r="A141">
        <v>30</v>
      </c>
      <c r="B141" t="s">
        <v>250</v>
      </c>
    </row>
    <row r="142" spans="1:2" x14ac:dyDescent="0.2">
      <c r="A142">
        <v>31</v>
      </c>
      <c r="B142" t="s">
        <v>251</v>
      </c>
    </row>
    <row r="143" spans="1:2" x14ac:dyDescent="0.2">
      <c r="A143">
        <v>32</v>
      </c>
      <c r="B143" t="s">
        <v>252</v>
      </c>
    </row>
    <row r="144" spans="1:2" x14ac:dyDescent="0.2">
      <c r="A144">
        <v>33</v>
      </c>
      <c r="B144" t="s">
        <v>253</v>
      </c>
    </row>
    <row r="145" spans="1:4" x14ac:dyDescent="0.2">
      <c r="A145">
        <v>35</v>
      </c>
      <c r="B145" t="s">
        <v>254</v>
      </c>
    </row>
    <row r="146" spans="1:4" x14ac:dyDescent="0.2">
      <c r="A146">
        <v>36</v>
      </c>
      <c r="B146" t="s">
        <v>255</v>
      </c>
    </row>
    <row r="147" spans="1:4" x14ac:dyDescent="0.2">
      <c r="A147">
        <v>37</v>
      </c>
      <c r="B147" t="s">
        <v>256</v>
      </c>
    </row>
    <row r="148" spans="1:4" x14ac:dyDescent="0.2">
      <c r="A148">
        <v>38</v>
      </c>
      <c r="B148" t="s">
        <v>257</v>
      </c>
    </row>
    <row r="149" spans="1:4" x14ac:dyDescent="0.2">
      <c r="A149">
        <v>39</v>
      </c>
      <c r="B149" t="s">
        <v>258</v>
      </c>
      <c r="C149" t="s">
        <v>259</v>
      </c>
      <c r="D149" t="s">
        <v>260</v>
      </c>
    </row>
    <row r="150" spans="1:4" x14ac:dyDescent="0.2">
      <c r="A150">
        <v>40</v>
      </c>
      <c r="B150" t="s">
        <v>261</v>
      </c>
    </row>
    <row r="151" spans="1:4" x14ac:dyDescent="0.2">
      <c r="A151">
        <v>41</v>
      </c>
      <c r="B151" t="s">
        <v>262</v>
      </c>
    </row>
    <row r="152" spans="1:4" x14ac:dyDescent="0.2">
      <c r="A152">
        <v>42</v>
      </c>
      <c r="B152" t="s">
        <v>263</v>
      </c>
    </row>
    <row r="153" spans="1:4" x14ac:dyDescent="0.2">
      <c r="A153">
        <v>43</v>
      </c>
      <c r="B153" t="s">
        <v>264</v>
      </c>
    </row>
    <row r="154" spans="1:4" x14ac:dyDescent="0.2">
      <c r="A154">
        <v>44</v>
      </c>
      <c r="B154" t="s">
        <v>265</v>
      </c>
    </row>
    <row r="155" spans="1:4" x14ac:dyDescent="0.2">
      <c r="A155">
        <v>45</v>
      </c>
      <c r="B155" t="s">
        <v>266</v>
      </c>
    </row>
    <row r="156" spans="1:4" x14ac:dyDescent="0.2">
      <c r="A156">
        <v>46</v>
      </c>
      <c r="B156" t="s">
        <v>267</v>
      </c>
    </row>
    <row r="157" spans="1:4" x14ac:dyDescent="0.2">
      <c r="A157">
        <v>47</v>
      </c>
      <c r="B157" t="s">
        <v>268</v>
      </c>
    </row>
    <row r="158" spans="1:4" x14ac:dyDescent="0.2">
      <c r="A158">
        <v>48</v>
      </c>
      <c r="B158" t="s">
        <v>269</v>
      </c>
    </row>
    <row r="160" spans="1:4" x14ac:dyDescent="0.2">
      <c r="A160" t="s">
        <v>270</v>
      </c>
      <c r="B160" t="s">
        <v>271</v>
      </c>
      <c r="C160" t="s">
        <v>272</v>
      </c>
    </row>
    <row r="161" spans="1:5" x14ac:dyDescent="0.2">
      <c r="A161">
        <v>986</v>
      </c>
      <c r="B161" s="61">
        <v>42717</v>
      </c>
      <c r="C161" t="s">
        <v>273</v>
      </c>
      <c r="D161" t="s">
        <v>259</v>
      </c>
      <c r="E161" t="s">
        <v>274</v>
      </c>
    </row>
    <row r="162" spans="1:5" x14ac:dyDescent="0.2">
      <c r="A162">
        <v>2306</v>
      </c>
      <c r="B162" s="61">
        <v>44259</v>
      </c>
      <c r="C162" t="s">
        <v>275</v>
      </c>
    </row>
    <row r="163" spans="1:5" x14ac:dyDescent="0.2">
      <c r="A163">
        <v>1215</v>
      </c>
      <c r="B163" s="61">
        <v>43811</v>
      </c>
      <c r="C163" t="s">
        <v>276</v>
      </c>
    </row>
    <row r="164" spans="1:5" x14ac:dyDescent="0.2">
      <c r="A164">
        <v>1194</v>
      </c>
      <c r="B164" s="61">
        <v>43749</v>
      </c>
      <c r="C164" t="s">
        <v>277</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Canada</vt:lpstr>
      <vt:lpstr>USA</vt:lpstr>
      <vt:lpstr>world</vt:lpstr>
      <vt:lpstr>NPKremovalCA</vt:lpstr>
      <vt:lpstr>32100359b_MetaData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Bruulsema</dc:creator>
  <cp:lastModifiedBy>Tom Bruulsema</cp:lastModifiedBy>
  <dcterms:created xsi:type="dcterms:W3CDTF">2021-11-30T21:00:26Z</dcterms:created>
  <dcterms:modified xsi:type="dcterms:W3CDTF">2022-12-02T22:26:03Z</dcterms:modified>
</cp:coreProperties>
</file>